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https://iksu.sharepoint.com/sites/Sektionskoordinator/Delade dokument/Gemensam Carro_Patrik/A-SEKTIONSKOORDINATOR/Ekonomi/Blanketter/"/>
    </mc:Choice>
  </mc:AlternateContent>
  <xr:revisionPtr revIDLastSave="51" documentId="8_{42681267-CBC7-4AC7-940C-67E947A51DBF}" xr6:coauthVersionLast="47" xr6:coauthVersionMax="47" xr10:uidLastSave="{52DA321B-A284-435F-B3A4-A733FF3231AC}"/>
  <bookViews>
    <workbookView xWindow="28680" yWindow="-120" windowWidth="25440" windowHeight="15390" xr2:uid="{00000000-000D-0000-FFFF-FFFF00000000}"/>
  </bookViews>
  <sheets>
    <sheet name="Reseräkning (sektion)" sheetId="1" r:id="rId1"/>
    <sheet name="Skatteregler mm" sheetId="2" r:id="rId2"/>
    <sheet name="Uträkningar mm" sheetId="3" state="hidden" r:id="rId3"/>
  </sheets>
  <definedNames>
    <definedName name="_xlnm.Print_Area" localSheetId="0">'Reseräkning (sektion)'!$A$1:$H$57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  <c r="B4" i="3"/>
  <c r="H20" i="3"/>
  <c r="M9" i="3"/>
  <c r="H36" i="3"/>
  <c r="P5" i="3"/>
  <c r="D10" i="3"/>
  <c r="E10" i="3" s="1"/>
  <c r="D12" i="3"/>
  <c r="E12" i="3" s="1"/>
  <c r="L22" i="3"/>
  <c r="L25" i="3" s="1"/>
  <c r="B29" i="1" s="1"/>
  <c r="C37" i="3"/>
  <c r="C36" i="3"/>
  <c r="C35" i="3"/>
  <c r="C32" i="3"/>
  <c r="C31" i="3"/>
  <c r="C30" i="3"/>
  <c r="C33" i="3" s="1"/>
  <c r="C27" i="3"/>
  <c r="C26" i="3"/>
  <c r="C25" i="3"/>
  <c r="C22" i="3"/>
  <c r="C21" i="3"/>
  <c r="C20" i="3"/>
  <c r="C17" i="3"/>
  <c r="C16" i="3"/>
  <c r="C15" i="3"/>
  <c r="B17" i="1"/>
  <c r="M18" i="3"/>
  <c r="N19" i="3" s="1"/>
  <c r="N20" i="3" s="1"/>
  <c r="F48" i="1" s="1"/>
  <c r="H15" i="3"/>
  <c r="H16" i="3"/>
  <c r="H17" i="3"/>
  <c r="H21" i="3"/>
  <c r="H22" i="3"/>
  <c r="H30" i="3"/>
  <c r="H31" i="3"/>
  <c r="H32" i="3"/>
  <c r="H25" i="3"/>
  <c r="H26" i="3"/>
  <c r="H27" i="3"/>
  <c r="H35" i="3"/>
  <c r="H37" i="3"/>
  <c r="C50" i="2"/>
  <c r="C51" i="2"/>
  <c r="C40" i="1"/>
  <c r="D4" i="3"/>
  <c r="D7" i="3"/>
  <c r="E11" i="3"/>
  <c r="F15" i="3"/>
  <c r="F16" i="3"/>
  <c r="F17" i="3"/>
  <c r="F20" i="3"/>
  <c r="F21" i="3"/>
  <c r="F22" i="3"/>
  <c r="F25" i="3"/>
  <c r="F26" i="3"/>
  <c r="F27" i="3"/>
  <c r="F30" i="3"/>
  <c r="F31" i="3"/>
  <c r="F32" i="3"/>
  <c r="F35" i="3"/>
  <c r="F36" i="3"/>
  <c r="F37" i="3"/>
  <c r="M11" i="3"/>
  <c r="M10" i="3"/>
  <c r="M12" i="3"/>
  <c r="M8" i="3"/>
  <c r="E40" i="1" l="1"/>
  <c r="L23" i="3"/>
  <c r="B21" i="1" s="1"/>
  <c r="C23" i="3"/>
  <c r="L24" i="3"/>
  <c r="B25" i="1" s="1"/>
  <c r="L26" i="3"/>
  <c r="B33" i="1" s="1"/>
  <c r="C18" i="3"/>
  <c r="H12" i="3"/>
  <c r="C28" i="3"/>
  <c r="H11" i="3"/>
  <c r="C38" i="3"/>
  <c r="H8" i="3"/>
  <c r="D12" i="1"/>
  <c r="M13" i="3"/>
  <c r="E48" i="1" s="1"/>
  <c r="M19" i="3"/>
  <c r="E41" i="1"/>
  <c r="D29" i="1"/>
  <c r="P6" i="3"/>
  <c r="H7" i="3"/>
  <c r="H9" i="3"/>
  <c r="D33" i="1" s="1"/>
  <c r="H10" i="3"/>
  <c r="D21" i="1" l="1"/>
  <c r="B20" i="3" s="1"/>
  <c r="D23" i="3" s="1"/>
  <c r="E23" i="3" s="1"/>
  <c r="D25" i="1"/>
  <c r="E27" i="3" s="1"/>
  <c r="P8" i="3"/>
  <c r="D17" i="1" s="1"/>
  <c r="D18" i="1" s="1"/>
  <c r="E37" i="1"/>
  <c r="M20" i="3"/>
  <c r="D41" i="1" s="1"/>
  <c r="D40" i="1"/>
  <c r="E36" i="3"/>
  <c r="C34" i="1"/>
  <c r="E35" i="3"/>
  <c r="L12" i="3"/>
  <c r="B35" i="3"/>
  <c r="D38" i="3" s="1"/>
  <c r="E38" i="3" s="1"/>
  <c r="D35" i="1" s="1"/>
  <c r="E37" i="3"/>
  <c r="B30" i="3"/>
  <c r="D33" i="3" s="1"/>
  <c r="E33" i="3" s="1"/>
  <c r="E32" i="3"/>
  <c r="E30" i="3"/>
  <c r="E31" i="3"/>
  <c r="D30" i="1"/>
  <c r="L11" i="3" s="1"/>
  <c r="B25" i="3" l="1"/>
  <c r="D28" i="3" s="1"/>
  <c r="E28" i="3" s="1"/>
  <c r="E26" i="3"/>
  <c r="D26" i="1"/>
  <c r="D27" i="1" s="1"/>
  <c r="E25" i="3"/>
  <c r="E17" i="3"/>
  <c r="E20" i="3"/>
  <c r="E21" i="3"/>
  <c r="E22" i="3"/>
  <c r="D22" i="1"/>
  <c r="L9" i="3" s="1"/>
  <c r="E15" i="3"/>
  <c r="B15" i="3"/>
  <c r="D18" i="3" s="1"/>
  <c r="E18" i="3" s="1"/>
  <c r="D19" i="1" s="1"/>
  <c r="E16" i="3"/>
  <c r="L8" i="3"/>
  <c r="D31" i="1"/>
  <c r="L10" i="3" l="1"/>
  <c r="L13" i="3" s="1"/>
  <c r="D37" i="1" s="1"/>
  <c r="D23" i="1"/>
  <c r="D4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Magnus Kendel</author>
    <author>Åsa Häggmark</author>
    <author>draftIT</author>
  </authors>
  <commentList>
    <comment ref="D9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Ange datum enligt; åååå-mm-dd
</t>
        </r>
      </text>
    </comment>
    <comment ref="E9" authorId="0" shapeId="0" xr:uid="{00000000-0006-0000-0000-000002000000}">
      <text>
        <r>
          <rPr>
            <sz val="8"/>
            <color indexed="81"/>
            <rFont val="Tahoma"/>
            <family val="2"/>
          </rPr>
          <t>Ange klockslag enligt:tt:mm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 shapeId="0" xr:uid="{00000000-0006-0000-0000-000003000000}">
      <text>
        <r>
          <rPr>
            <sz val="8"/>
            <color indexed="81"/>
            <rFont val="Tahoma"/>
            <family val="2"/>
          </rPr>
          <t>Ange dag enligt: åååå-mm-dd</t>
        </r>
      </text>
    </comment>
    <comment ref="G9" authorId="0" shapeId="0" xr:uid="{00000000-0006-0000-0000-000004000000}">
      <text>
        <r>
          <rPr>
            <sz val="8"/>
            <color indexed="81"/>
            <rFont val="Tahoma"/>
            <family val="2"/>
          </rPr>
          <t>Ange klockslag enligt: tt:mm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Nattraktamente</t>
        </r>
        <r>
          <rPr>
            <sz val="8"/>
            <color indexed="81"/>
            <rFont val="Tahoma"/>
            <family val="2"/>
          </rPr>
          <t xml:space="preserve"> betalas endast om arbetstagaren inte erhållit av arbetsgivaren betald logi och inte heller fått logikostnaden betald på annat sätt.
I betald logi inräknas sovplats på tåg och båt.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7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 xml:space="preserve">Traktamente
</t>
        </r>
        <r>
          <rPr>
            <sz val="8"/>
            <color indexed="81"/>
            <rFont val="Tahoma"/>
            <family val="2"/>
          </rPr>
          <t>Traktamente räknas ut på grundval av uppgiven avresa och återkomst. Både dag och klockslag måste anges.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B43" authorId="1" shapeId="0" xr:uid="{10F32687-88C4-494C-8543-58293AF2A4CD}">
      <text>
        <r>
          <rPr>
            <b/>
            <sz val="8"/>
            <color indexed="81"/>
            <rFont val="Tahoma"/>
            <family val="2"/>
          </rPr>
          <t xml:space="preserve">Utlägg
</t>
        </r>
        <r>
          <rPr>
            <sz val="8"/>
            <color indexed="81"/>
            <rFont val="Tahoma"/>
            <family val="2"/>
          </rPr>
          <t xml:space="preserve">Kvitto måste alltid bifogas samt numreras.
</t>
        </r>
      </text>
    </comment>
    <comment ref="D48" authorId="2" shapeId="0" xr:uid="{00000000-0006-0000-0000-00000E000000}">
      <text>
        <r>
          <rPr>
            <b/>
            <sz val="9"/>
            <color indexed="81"/>
            <rFont val="Tahoma"/>
            <family val="2"/>
          </rPr>
          <t>Totalsumma:</t>
        </r>
        <r>
          <rPr>
            <sz val="9"/>
            <color indexed="81"/>
            <rFont val="Tahoma"/>
            <family val="2"/>
          </rPr>
          <t xml:space="preserve">
Summa ersättning att erhålla/utbetala</t>
        </r>
      </text>
    </comment>
  </commentList>
</comments>
</file>

<file path=xl/sharedStrings.xml><?xml version="1.0" encoding="utf-8"?>
<sst xmlns="http://schemas.openxmlformats.org/spreadsheetml/2006/main" count="121" uniqueCount="95">
  <si>
    <r>
      <t xml:space="preserve">  </t>
    </r>
    <r>
      <rPr>
        <b/>
        <sz val="18"/>
        <rFont val="Calibri"/>
        <family val="2"/>
        <scheme val="minor"/>
      </rPr>
      <t xml:space="preserve"> Reseräkning – Inrikes</t>
    </r>
  </si>
  <si>
    <t>Namn</t>
  </si>
  <si>
    <t>E-post</t>
  </si>
  <si>
    <t>Tjänsteresa till</t>
  </si>
  <si>
    <t>Ärende</t>
  </si>
  <si>
    <t>Avresa</t>
  </si>
  <si>
    <t>Återkomst</t>
  </si>
  <si>
    <t>Dag</t>
  </si>
  <si>
    <t>Klockan</t>
  </si>
  <si>
    <t xml:space="preserve">Traktamente </t>
  </si>
  <si>
    <t>Nattraktamente</t>
  </si>
  <si>
    <t>Bilersättning</t>
  </si>
  <si>
    <r>
      <t xml:space="preserve">Antal körda </t>
    </r>
    <r>
      <rPr>
        <b/>
        <sz val="11"/>
        <rFont val="Calibri"/>
        <family val="2"/>
        <scheme val="minor"/>
      </rPr>
      <t>km</t>
    </r>
  </si>
  <si>
    <t>Egen bil</t>
  </si>
  <si>
    <t>Traktamente</t>
  </si>
  <si>
    <t>Summa</t>
  </si>
  <si>
    <t>1-5</t>
  </si>
  <si>
    <t>Summa dagtrakt.</t>
  </si>
  <si>
    <t>Summa nattrakt.</t>
  </si>
  <si>
    <t>Bil</t>
  </si>
  <si>
    <t>Utlägg</t>
  </si>
  <si>
    <t>Länk till personuppgifter</t>
  </si>
  <si>
    <t>Summa ersättning</t>
  </si>
  <si>
    <t>Skattepl.ersättning</t>
  </si>
  <si>
    <t>Totalsumma</t>
  </si>
  <si>
    <t>Datum</t>
  </si>
  <si>
    <t>Namn på utbetalningsansvarig/kassör i sektionen</t>
  </si>
  <si>
    <t>Underskrift sektionsansvarig i IKSU</t>
  </si>
  <si>
    <t xml:space="preserve">Skattefria traktamenten vid tjänsteresa inom Sverige </t>
  </si>
  <si>
    <t>Skattepliktig ersättning för bil kan läggas till i de gråmarkerade fälten.</t>
  </si>
  <si>
    <t>Hel dag</t>
  </si>
  <si>
    <t>Avresedagen</t>
  </si>
  <si>
    <t>a) avresa före</t>
  </si>
  <si>
    <t>b) avresa efter</t>
  </si>
  <si>
    <t>Hemkomstdag</t>
  </si>
  <si>
    <t>a) hemkomst före</t>
  </si>
  <si>
    <t>b) hemkomst efter</t>
  </si>
  <si>
    <t>Tjänsteresa utan övernattning</t>
  </si>
  <si>
    <t>Mer än 4, mindre än 10 timmar</t>
  </si>
  <si>
    <t>Mer än 10 timmar</t>
  </si>
  <si>
    <t>Reducering av traktamente</t>
  </si>
  <si>
    <t>Vid mom 1:1, 1:2 a) och 1:3 b)</t>
  </si>
  <si>
    <t>frukost, lunch och middag</t>
  </si>
  <si>
    <t>lunch och middag</t>
  </si>
  <si>
    <t>lunch eller middag</t>
  </si>
  <si>
    <t>frukost</t>
  </si>
  <si>
    <t>Vid Mom 1:2 b) och 1:3 a)</t>
  </si>
  <si>
    <t>Vid tjänsteresa utan övernattning</t>
  </si>
  <si>
    <t>lunch</t>
  </si>
  <si>
    <t>middag</t>
  </si>
  <si>
    <t>(dock högst resetillägget)</t>
  </si>
  <si>
    <t>Bilersättning (milersättning)</t>
  </si>
  <si>
    <t>Skattefri ersättning</t>
  </si>
  <si>
    <t>Tillägg utöver skattefritt belopp</t>
  </si>
  <si>
    <t>Summa/km</t>
  </si>
  <si>
    <t>per km</t>
  </si>
  <si>
    <t>Tjänstebil, bensin</t>
  </si>
  <si>
    <t>Tjänstebil, diesel</t>
  </si>
  <si>
    <t>Kostförmån</t>
  </si>
  <si>
    <t>Frukost</t>
  </si>
  <si>
    <t>Lunch</t>
  </si>
  <si>
    <t>Middag</t>
  </si>
  <si>
    <t>Helt fri kost</t>
  </si>
  <si>
    <t>Denna sida innehåller uträkningar och grunduppgifter som behövs</t>
  </si>
  <si>
    <t>för uträkningar på reseräkningsblanketten.</t>
  </si>
  <si>
    <t>Antal dagar</t>
  </si>
  <si>
    <t>Antal timmar</t>
  </si>
  <si>
    <t>Ändra inga uppgifter om du inte vet exakt vad du gör.</t>
  </si>
  <si>
    <t>OBS reseräkningen kan endast omfatta max 5 dagar, dela upp på flera blanketter</t>
  </si>
  <si>
    <t>Startdag + 1 = Slutdag</t>
  </si>
  <si>
    <t>Endagstrakt</t>
  </si>
  <si>
    <t>Trakt.</t>
  </si>
  <si>
    <t>Uträkning flera dagar</t>
  </si>
  <si>
    <t>Summeringar</t>
  </si>
  <si>
    <t>Sluttid = före kl.6?</t>
  </si>
  <si>
    <t>De fält som inte bör ändras på föregående sidor är låsta.</t>
  </si>
  <si>
    <t>Endag</t>
  </si>
  <si>
    <t>Trakt</t>
  </si>
  <si>
    <t>Två dag</t>
  </si>
  <si>
    <t>Dag 1</t>
  </si>
  <si>
    <t>Beräkning dag 1</t>
  </si>
  <si>
    <t>Dag 2</t>
  </si>
  <si>
    <t>Draftit</t>
  </si>
  <si>
    <t>Tre dagar</t>
  </si>
  <si>
    <t>Dag 3</t>
  </si>
  <si>
    <t>Dag 2-4</t>
  </si>
  <si>
    <t>Dag 4</t>
  </si>
  <si>
    <t>Hemresedagen</t>
  </si>
  <si>
    <t>Dag 5</t>
  </si>
  <si>
    <t>Hel/Halv</t>
  </si>
  <si>
    <t>TypAvdrag</t>
  </si>
  <si>
    <t>Måltidsavdrag</t>
  </si>
  <si>
    <t>Tillägg</t>
  </si>
  <si>
    <t>Datumberäkning</t>
  </si>
  <si>
    <r>
      <t xml:space="preserve">Nedan anges skattefria belopp för </t>
    </r>
    <r>
      <rPr>
        <b/>
        <sz val="12"/>
        <rFont val="Calibri"/>
        <family val="2"/>
        <scheme val="minor"/>
      </rPr>
      <t>2024</t>
    </r>
    <r>
      <rPr>
        <sz val="12"/>
        <rFont val="Calibri"/>
        <family val="2"/>
        <scheme val="minor"/>
      </rPr>
      <t xml:space="preserve"> vid tjänsteresa kortare än tre månader.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</si>
</sst>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0\ &quot;kr&quot;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8" fillId="3" borderId="17" applyNumberFormat="0" applyAlignment="0" applyProtection="0"/>
    <xf numFmtId="44" fontId="2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3" fontId="23" fillId="0" borderId="0" applyFont="0" applyFill="0" applyBorder="0" applyAlignment="0" applyProtection="0"/>
  </cellStyleXfs>
  <cellXfs count="108">
    <xf numFmtId="0" fontId="0" fillId="0" borderId="0" xfId="0"/>
    <xf numFmtId="2" fontId="0" fillId="0" borderId="0" xfId="0" applyNumberFormat="1"/>
    <xf numFmtId="49" fontId="3" fillId="0" borderId="0" xfId="0" applyNumberFormat="1" applyFont="1"/>
    <xf numFmtId="0" fontId="3" fillId="0" borderId="0" xfId="0" applyFont="1"/>
    <xf numFmtId="20" fontId="0" fillId="0" borderId="0" xfId="0" applyNumberFormat="1"/>
    <xf numFmtId="0" fontId="9" fillId="0" borderId="0" xfId="0" applyFont="1"/>
    <xf numFmtId="0" fontId="10" fillId="0" borderId="0" xfId="0" applyFont="1"/>
    <xf numFmtId="14" fontId="12" fillId="4" borderId="17" xfId="1" applyNumberFormat="1" applyFont="1" applyFill="1" applyAlignment="1" applyProtection="1">
      <alignment horizontal="left"/>
      <protection locked="0"/>
    </xf>
    <xf numFmtId="20" fontId="12" fillId="4" borderId="17" xfId="1" applyNumberFormat="1" applyFont="1" applyFill="1" applyAlignment="1" applyProtection="1">
      <alignment horizontal="left"/>
      <protection locked="0"/>
    </xf>
    <xf numFmtId="0" fontId="2" fillId="0" borderId="0" xfId="0" applyFont="1"/>
    <xf numFmtId="0" fontId="2" fillId="0" borderId="13" xfId="0" applyFont="1" applyBorder="1"/>
    <xf numFmtId="0" fontId="0" fillId="0" borderId="9" xfId="0" applyBorder="1"/>
    <xf numFmtId="0" fontId="2" fillId="0" borderId="18" xfId="0" applyFont="1" applyBorder="1"/>
    <xf numFmtId="0" fontId="0" fillId="0" borderId="19" xfId="0" applyBorder="1"/>
    <xf numFmtId="0" fontId="14" fillId="0" borderId="15" xfId="0" applyFont="1" applyBorder="1"/>
    <xf numFmtId="1" fontId="14" fillId="0" borderId="4" xfId="0" applyNumberFormat="1" applyFont="1" applyBorder="1"/>
    <xf numFmtId="0" fontId="13" fillId="0" borderId="0" xfId="0" applyFont="1"/>
    <xf numFmtId="0" fontId="11" fillId="0" borderId="0" xfId="0" applyFont="1"/>
    <xf numFmtId="164" fontId="10" fillId="0" borderId="0" xfId="0" applyNumberFormat="1" applyFont="1"/>
    <xf numFmtId="49" fontId="10" fillId="0" borderId="0" xfId="0" applyNumberFormat="1" applyFont="1"/>
    <xf numFmtId="20" fontId="10" fillId="0" borderId="0" xfId="0" applyNumberFormat="1" applyFont="1"/>
    <xf numFmtId="164" fontId="9" fillId="0" borderId="0" xfId="0" applyNumberFormat="1" applyFont="1"/>
    <xf numFmtId="44" fontId="10" fillId="0" borderId="0" xfId="2" applyFont="1"/>
    <xf numFmtId="0" fontId="8" fillId="4" borderId="17" xfId="1" applyFill="1" applyAlignment="1" applyProtection="1">
      <alignment horizontal="left"/>
      <protection locked="0"/>
    </xf>
    <xf numFmtId="0" fontId="1" fillId="4" borderId="17" xfId="1" applyFont="1" applyFill="1" applyAlignment="1" applyProtection="1">
      <alignment horizontal="left"/>
      <protection locked="0"/>
    </xf>
    <xf numFmtId="0" fontId="12" fillId="0" borderId="0" xfId="0" applyFont="1" applyAlignment="1">
      <alignment horizontal="center"/>
    </xf>
    <xf numFmtId="0" fontId="12" fillId="0" borderId="0" xfId="0" applyFont="1"/>
    <xf numFmtId="0" fontId="12" fillId="0" borderId="3" xfId="0" applyFont="1" applyBorder="1"/>
    <xf numFmtId="0" fontId="16" fillId="5" borderId="6" xfId="0" applyFont="1" applyFill="1" applyBorder="1"/>
    <xf numFmtId="14" fontId="12" fillId="0" borderId="0" xfId="0" applyNumberFormat="1" applyFont="1"/>
    <xf numFmtId="0" fontId="12" fillId="0" borderId="4" xfId="0" applyFont="1" applyBorder="1"/>
    <xf numFmtId="0" fontId="12" fillId="0" borderId="5" xfId="0" applyFont="1" applyBorder="1"/>
    <xf numFmtId="0" fontId="12" fillId="0" borderId="1" xfId="0" applyFont="1" applyBorder="1"/>
    <xf numFmtId="20" fontId="12" fillId="0" borderId="0" xfId="0" applyNumberFormat="1" applyFont="1"/>
    <xf numFmtId="0" fontId="12" fillId="0" borderId="6" xfId="0" applyFont="1" applyBorder="1"/>
    <xf numFmtId="0" fontId="12" fillId="0" borderId="7" xfId="0" applyFont="1" applyBorder="1"/>
    <xf numFmtId="0" fontId="12" fillId="0" borderId="8" xfId="0" applyFont="1" applyBorder="1"/>
    <xf numFmtId="14" fontId="12" fillId="0" borderId="3" xfId="0" applyNumberFormat="1" applyFont="1" applyBorder="1"/>
    <xf numFmtId="14" fontId="17" fillId="5" borderId="3" xfId="0" applyNumberFormat="1" applyFont="1" applyFill="1" applyBorder="1"/>
    <xf numFmtId="20" fontId="17" fillId="5" borderId="5" xfId="0" applyNumberFormat="1" applyFont="1" applyFill="1" applyBorder="1"/>
    <xf numFmtId="0" fontId="12" fillId="4" borderId="2" xfId="0" applyFont="1" applyFill="1" applyBorder="1"/>
    <xf numFmtId="44" fontId="12" fillId="0" borderId="3" xfId="2" applyFont="1" applyBorder="1"/>
    <xf numFmtId="0" fontId="15" fillId="0" borderId="0" xfId="0" applyFont="1" applyAlignment="1">
      <alignment horizontal="center" textRotation="90"/>
    </xf>
    <xf numFmtId="0" fontId="12" fillId="0" borderId="9" xfId="0" applyFont="1" applyBorder="1"/>
    <xf numFmtId="0" fontId="15" fillId="0" borderId="0" xfId="0" applyFont="1"/>
    <xf numFmtId="0" fontId="16" fillId="0" borderId="0" xfId="0" applyFont="1" applyAlignment="1">
      <alignment horizontal="center" vertical="center" textRotation="90"/>
    </xf>
    <xf numFmtId="20" fontId="12" fillId="0" borderId="3" xfId="0" applyNumberFormat="1" applyFont="1" applyBorder="1" applyAlignment="1">
      <alignment horizontal="left"/>
    </xf>
    <xf numFmtId="0" fontId="12" fillId="0" borderId="3" xfId="0" applyFont="1" applyBorder="1" applyAlignment="1">
      <alignment horizontal="right"/>
    </xf>
    <xf numFmtId="44" fontId="12" fillId="4" borderId="3" xfId="2" applyFont="1" applyFill="1" applyBorder="1" applyProtection="1">
      <protection locked="0"/>
    </xf>
    <xf numFmtId="44" fontId="12" fillId="0" borderId="0" xfId="2" applyFont="1"/>
    <xf numFmtId="0" fontId="12" fillId="0" borderId="0" xfId="0" applyFont="1" applyAlignment="1">
      <alignment vertical="center"/>
    </xf>
    <xf numFmtId="44" fontId="15" fillId="0" borderId="11" xfId="2" applyFont="1" applyBorder="1"/>
    <xf numFmtId="44" fontId="15" fillId="0" borderId="0" xfId="2" applyFont="1"/>
    <xf numFmtId="14" fontId="12" fillId="4" borderId="3" xfId="0" applyNumberFormat="1" applyFont="1" applyFill="1" applyBorder="1" applyProtection="1">
      <protection locked="0"/>
    </xf>
    <xf numFmtId="0" fontId="12" fillId="2" borderId="0" xfId="0" applyFont="1" applyFill="1"/>
    <xf numFmtId="0" fontId="12" fillId="0" borderId="0" xfId="0" applyFont="1" applyProtection="1">
      <protection locked="0"/>
    </xf>
    <xf numFmtId="0" fontId="12" fillId="0" borderId="3" xfId="0" applyFont="1" applyBorder="1" applyProtection="1">
      <protection locked="0"/>
    </xf>
    <xf numFmtId="0" fontId="15" fillId="0" borderId="3" xfId="0" applyFont="1" applyBorder="1"/>
    <xf numFmtId="0" fontId="12" fillId="0" borderId="13" xfId="0" applyFont="1" applyBorder="1"/>
    <xf numFmtId="0" fontId="12" fillId="4" borderId="0" xfId="0" applyFont="1" applyFill="1"/>
    <xf numFmtId="0" fontId="12" fillId="6" borderId="5" xfId="0" applyFont="1" applyFill="1" applyBorder="1" applyAlignment="1">
      <alignment horizontal="left"/>
    </xf>
    <xf numFmtId="0" fontId="12" fillId="6" borderId="1" xfId="0" applyFont="1" applyFill="1" applyBorder="1" applyAlignment="1">
      <alignment horizontal="left"/>
    </xf>
    <xf numFmtId="44" fontId="12" fillId="0" borderId="21" xfId="2" applyFont="1" applyBorder="1"/>
    <xf numFmtId="0" fontId="12" fillId="0" borderId="3" xfId="0" applyFont="1" applyBorder="1" applyAlignment="1">
      <alignment horizontal="center"/>
    </xf>
    <xf numFmtId="0" fontId="12" fillId="0" borderId="22" xfId="0" applyFont="1" applyBorder="1" applyAlignment="1">
      <alignment vertical="center"/>
    </xf>
    <xf numFmtId="0" fontId="12" fillId="0" borderId="0" xfId="0" applyFont="1" applyAlignment="1">
      <alignment horizontal="left"/>
    </xf>
    <xf numFmtId="44" fontId="12" fillId="0" borderId="0" xfId="2" applyFont="1" applyProtection="1">
      <protection locked="0"/>
    </xf>
    <xf numFmtId="20" fontId="12" fillId="0" borderId="3" xfId="0" applyNumberFormat="1" applyFont="1" applyBorder="1"/>
    <xf numFmtId="0" fontId="12" fillId="0" borderId="14" xfId="0" applyFont="1" applyBorder="1" applyAlignment="1">
      <alignment horizontal="left"/>
    </xf>
    <xf numFmtId="14" fontId="12" fillId="0" borderId="14" xfId="0" applyNumberFormat="1" applyFont="1" applyBorder="1" applyProtection="1">
      <protection locked="0"/>
    </xf>
    <xf numFmtId="44" fontId="12" fillId="0" borderId="11" xfId="4" applyNumberFormat="1" applyFont="1" applyBorder="1"/>
    <xf numFmtId="164" fontId="10" fillId="4" borderId="0" xfId="0" applyNumberFormat="1" applyFont="1" applyFill="1" applyProtection="1">
      <protection locked="0"/>
    </xf>
    <xf numFmtId="164" fontId="12" fillId="0" borderId="0" xfId="0" applyNumberFormat="1" applyFont="1"/>
    <xf numFmtId="164" fontId="11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14" fontId="2" fillId="0" borderId="0" xfId="0" applyNumberFormat="1" applyFont="1"/>
    <xf numFmtId="0" fontId="16" fillId="5" borderId="2" xfId="0" applyFont="1" applyFill="1" applyBorder="1" applyAlignment="1">
      <alignment horizontal="center" vertical="center" textRotation="90"/>
    </xf>
    <xf numFmtId="0" fontId="16" fillId="5" borderId="7" xfId="0" applyFont="1" applyFill="1" applyBorder="1" applyAlignment="1">
      <alignment horizontal="center" vertical="center" textRotation="90"/>
    </xf>
    <xf numFmtId="0" fontId="16" fillId="5" borderId="8" xfId="0" applyFont="1" applyFill="1" applyBorder="1" applyAlignment="1">
      <alignment horizontal="center" vertical="center" textRotation="90"/>
    </xf>
    <xf numFmtId="44" fontId="12" fillId="0" borderId="13" xfId="2" applyFont="1" applyBorder="1" applyAlignment="1">
      <alignment horizontal="right"/>
    </xf>
    <xf numFmtId="44" fontId="12" fillId="0" borderId="9" xfId="2" applyFont="1" applyBorder="1" applyAlignment="1">
      <alignment horizontal="right"/>
    </xf>
    <xf numFmtId="0" fontId="12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4" borderId="20" xfId="1" applyFill="1" applyBorder="1" applyAlignment="1" applyProtection="1">
      <alignment horizontal="left"/>
      <protection locked="0"/>
    </xf>
    <xf numFmtId="0" fontId="12" fillId="0" borderId="5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44" fontId="12" fillId="0" borderId="3" xfId="2" applyFont="1" applyBorder="1" applyAlignment="1">
      <alignment horizontal="center"/>
    </xf>
    <xf numFmtId="44" fontId="12" fillId="0" borderId="14" xfId="2" applyFont="1" applyBorder="1" applyAlignment="1">
      <alignment horizontal="right"/>
    </xf>
    <xf numFmtId="0" fontId="22" fillId="0" borderId="0" xfId="3" applyFont="1" applyAlignment="1" applyProtection="1">
      <alignment horizontal="center"/>
      <protection locked="0"/>
    </xf>
    <xf numFmtId="0" fontId="15" fillId="0" borderId="12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20" fillId="4" borderId="15" xfId="0" applyFont="1" applyFill="1" applyBorder="1" applyAlignment="1" applyProtection="1">
      <alignment horizontal="left"/>
      <protection locked="0"/>
    </xf>
    <xf numFmtId="0" fontId="20" fillId="4" borderId="16" xfId="0" applyFont="1" applyFill="1" applyBorder="1" applyAlignment="1" applyProtection="1">
      <alignment horizontal="left"/>
      <protection locked="0"/>
    </xf>
    <xf numFmtId="0" fontId="20" fillId="4" borderId="4" xfId="0" applyFont="1" applyFill="1" applyBorder="1" applyAlignment="1" applyProtection="1">
      <alignment horizontal="left"/>
      <protection locked="0"/>
    </xf>
    <xf numFmtId="0" fontId="19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9" xfId="0" applyFont="1" applyBorder="1" applyAlignment="1">
      <alignment horizontal="left"/>
    </xf>
    <xf numFmtId="0" fontId="12" fillId="0" borderId="15" xfId="0" applyFont="1" applyBorder="1" applyAlignment="1" applyProtection="1">
      <alignment horizontal="left"/>
      <protection locked="0"/>
    </xf>
    <xf numFmtId="0" fontId="12" fillId="0" borderId="16" xfId="0" applyFont="1" applyBorder="1" applyAlignment="1" applyProtection="1">
      <alignment horizontal="left"/>
      <protection locked="0"/>
    </xf>
    <xf numFmtId="0" fontId="12" fillId="0" borderId="4" xfId="0" applyFont="1" applyBorder="1" applyAlignment="1" applyProtection="1">
      <alignment horizontal="left"/>
      <protection locked="0"/>
    </xf>
    <xf numFmtId="0" fontId="8" fillId="4" borderId="3" xfId="1" applyFill="1" applyBorder="1" applyAlignment="1" applyProtection="1">
      <alignment horizontal="left"/>
      <protection locked="0"/>
    </xf>
    <xf numFmtId="49" fontId="16" fillId="5" borderId="2" xfId="0" applyNumberFormat="1" applyFont="1" applyFill="1" applyBorder="1" applyAlignment="1">
      <alignment horizontal="center" vertical="center" textRotation="90"/>
    </xf>
    <xf numFmtId="49" fontId="16" fillId="5" borderId="8" xfId="0" applyNumberFormat="1" applyFont="1" applyFill="1" applyBorder="1" applyAlignment="1">
      <alignment horizontal="center" vertical="center" textRotation="90"/>
    </xf>
  </cellXfs>
  <cellStyles count="5">
    <cellStyle name="Hyperlänk" xfId="3" builtinId="8"/>
    <cellStyle name="Indata" xfId="1" builtinId="20"/>
    <cellStyle name="Normal" xfId="0" builtinId="0"/>
    <cellStyle name="Tusental" xfId="4" builtinId="3"/>
    <cellStyle name="Valuta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123827</xdr:colOff>
      <xdr:row>14</xdr:row>
      <xdr:rowOff>200025</xdr:rowOff>
    </xdr:from>
    <xdr:to>
      <xdr:col>8</xdr:col>
      <xdr:colOff>9526</xdr:colOff>
      <xdr:row>30</xdr:row>
      <xdr:rowOff>76200</xdr:rowOff>
    </xdr:to>
    <xdr:sp macro="" textlink="">
      <xdr:nvSpPr>
        <xdr:cNvPr id="32" name="textruta 31">
          <a:extLst>
            <a:ext uri="{FF2B5EF4-FFF2-40B4-BE49-F238E27FC236}">
              <a16:creationId xmlns:a16="http://schemas.microsoft.com/office/drawing/2014/main" id="{9EF412E6-5CED-4C68-B08D-E1B763109ADC}"/>
            </a:ext>
          </a:extLst>
        </xdr:cNvPr>
        <xdr:cNvSpPr txBox="1"/>
      </xdr:nvSpPr>
      <xdr:spPr>
        <a:xfrm>
          <a:off x="3305177" y="2743200"/>
          <a:ext cx="2066924" cy="1857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 behöver dina person- samt bankkontouppgifter för att kunna betala ut arvoden, reseersättningar och/eller traktamenten. Om du fått en utbetalning under detta</a:t>
          </a:r>
          <a:r>
            <a:rPr lang="sv-S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kalenderår </a:t>
          </a: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har vi dina uppgifter, annars</a:t>
          </a:r>
          <a:r>
            <a:rPr lang="sv-S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behöver </a:t>
          </a: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du fylla i dina</a:t>
          </a:r>
          <a:r>
            <a:rPr lang="sv-SE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sv-SE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uppgifter via QR-koden eller länken nedan.</a:t>
          </a:r>
          <a:endParaRPr lang="sv-S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5</xdr:col>
      <xdr:colOff>495300</xdr:colOff>
      <xdr:row>30</xdr:row>
      <xdr:rowOff>123825</xdr:rowOff>
    </xdr:from>
    <xdr:to>
      <xdr:col>6</xdr:col>
      <xdr:colOff>653415</xdr:colOff>
      <xdr:row>39</xdr:row>
      <xdr:rowOff>120015</xdr:rowOff>
    </xdr:to>
    <xdr:pic>
      <xdr:nvPicPr>
        <xdr:cNvPr id="33" name="Bildobjekt 32">
          <a:extLst>
            <a:ext uri="{FF2B5EF4-FFF2-40B4-BE49-F238E27FC236}">
              <a16:creationId xmlns:a16="http://schemas.microsoft.com/office/drawing/2014/main" id="{14E6229A-FFD2-4AEC-9194-B0C57F35A4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6650" y="4648200"/>
          <a:ext cx="1215390" cy="1215390"/>
        </a:xfrm>
        <a:prstGeom prst="rect">
          <a:avLst/>
        </a:prstGeom>
      </xdr:spPr>
    </xdr:pic>
    <xdr:clientData/>
  </xdr:twoCellAnchor>
  <xdr:twoCellAnchor>
    <xdr:from>
      <xdr:col>5</xdr:col>
      <xdr:colOff>142875</xdr:colOff>
      <xdr:row>14</xdr:row>
      <xdr:rowOff>180976</xdr:rowOff>
    </xdr:from>
    <xdr:to>
      <xdr:col>6</xdr:col>
      <xdr:colOff>1057275</xdr:colOff>
      <xdr:row>43</xdr:row>
      <xdr:rowOff>161926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529E1551-6B7F-4AF6-973A-7B9E2996D233}"/>
            </a:ext>
          </a:extLst>
        </xdr:cNvPr>
        <xdr:cNvSpPr/>
      </xdr:nvSpPr>
      <xdr:spPr bwMode="auto">
        <a:xfrm>
          <a:off x="3324225" y="2724151"/>
          <a:ext cx="1971675" cy="3771900"/>
        </a:xfrm>
        <a:prstGeom prst="rect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s.office.com/Pages/ResponsePage.aspx?id=wNKHggzOb06wzw_qwdVXbL1VQxsKytVHqWU-cIZatfZUQVFXQ0U0REpSMEhXRVIyMVRFM0dOMVFONyQlQCN0PWc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tabColor theme="3" tint="0.59999389629810485"/>
    <pageSetUpPr autoPageBreaks="0"/>
  </sheetPr>
  <dimension ref="A1:M62"/>
  <sheetViews>
    <sheetView showGridLines="0" showRowColHeaders="0" tabSelected="1" zoomScale="73" zoomScaleNormal="100" zoomScalePageLayoutView="69" workbookViewId="0">
      <selection activeCell="D3" sqref="D3:G3"/>
    </sheetView>
  </sheetViews>
  <sheetFormatPr defaultColWidth="8.81640625" defaultRowHeight="14.5"/>
  <cols>
    <col min="1" max="1" width="1" style="26" customWidth="1"/>
    <col min="2" max="2" width="3" style="54" customWidth="1"/>
    <col min="3" max="3" width="16.26953125" style="26" customWidth="1"/>
    <col min="4" max="4" width="18.1796875" style="26" customWidth="1"/>
    <col min="5" max="5" width="9.26953125" style="26" customWidth="1"/>
    <col min="6" max="6" width="15.81640625" style="26" customWidth="1"/>
    <col min="7" max="7" width="16" style="26" customWidth="1"/>
    <col min="8" max="8" width="0.81640625" style="54" customWidth="1"/>
    <col min="9" max="9" width="8.81640625" style="26"/>
    <col min="10" max="10" width="13" style="26" bestFit="1" customWidth="1"/>
    <col min="11" max="11" width="10.1796875" style="26" bestFit="1" customWidth="1"/>
    <col min="12" max="16384" width="8.81640625" style="26"/>
  </cols>
  <sheetData>
    <row r="1" spans="1:13" ht="24.75" customHeight="1">
      <c r="A1" s="82" t="s">
        <v>0</v>
      </c>
      <c r="B1" s="83"/>
      <c r="C1" s="83"/>
      <c r="D1" s="83"/>
      <c r="E1" s="83"/>
      <c r="F1" s="83"/>
      <c r="G1" s="83"/>
      <c r="H1" s="25"/>
    </row>
    <row r="2" spans="1:13" ht="18.75" customHeight="1">
      <c r="A2" s="25"/>
      <c r="B2" s="25"/>
      <c r="C2" s="25"/>
      <c r="D2" s="25"/>
      <c r="E2" s="25"/>
      <c r="F2" s="25"/>
      <c r="G2" s="25"/>
      <c r="H2" s="25"/>
    </row>
    <row r="3" spans="1:13">
      <c r="B3" s="85" t="s">
        <v>1</v>
      </c>
      <c r="C3" s="86"/>
      <c r="D3" s="105"/>
      <c r="E3" s="105"/>
      <c r="F3" s="105"/>
      <c r="G3" s="105"/>
      <c r="H3" s="26"/>
    </row>
    <row r="4" spans="1:13">
      <c r="B4" s="60" t="s">
        <v>2</v>
      </c>
      <c r="C4" s="61"/>
      <c r="D4" s="105"/>
      <c r="E4" s="105"/>
      <c r="F4" s="105"/>
      <c r="G4" s="105"/>
      <c r="H4" s="26"/>
    </row>
    <row r="5" spans="1:13">
      <c r="B5" s="85" t="s">
        <v>3</v>
      </c>
      <c r="C5" s="86"/>
      <c r="D5" s="105"/>
      <c r="E5" s="105"/>
      <c r="F5" s="105"/>
      <c r="G5" s="105"/>
      <c r="H5" s="26"/>
    </row>
    <row r="6" spans="1:13">
      <c r="B6" s="85" t="s">
        <v>4</v>
      </c>
      <c r="C6" s="86"/>
      <c r="D6" s="84"/>
      <c r="E6" s="84"/>
      <c r="F6" s="84"/>
      <c r="G6" s="84"/>
      <c r="H6" s="26"/>
    </row>
    <row r="7" spans="1:13" ht="13.5" customHeight="1">
      <c r="B7" s="26"/>
      <c r="H7" s="26"/>
    </row>
    <row r="8" spans="1:13">
      <c r="B8" s="26"/>
      <c r="D8" s="28" t="s">
        <v>5</v>
      </c>
      <c r="F8" s="28" t="s">
        <v>6</v>
      </c>
      <c r="H8" s="26"/>
      <c r="J8" s="29"/>
    </row>
    <row r="9" spans="1:13" ht="11.25" customHeight="1">
      <c r="B9" s="26"/>
      <c r="C9" s="30"/>
      <c r="D9" s="27" t="s">
        <v>7</v>
      </c>
      <c r="E9" s="27" t="s">
        <v>8</v>
      </c>
      <c r="F9" s="27" t="s">
        <v>7</v>
      </c>
      <c r="G9" s="27" t="s">
        <v>8</v>
      </c>
      <c r="H9" s="26"/>
    </row>
    <row r="10" spans="1:13">
      <c r="B10" s="31" t="s">
        <v>9</v>
      </c>
      <c r="C10" s="32"/>
      <c r="D10" s="7"/>
      <c r="E10" s="8"/>
      <c r="F10" s="7"/>
      <c r="G10" s="8"/>
      <c r="H10" s="26"/>
      <c r="J10" s="29"/>
      <c r="K10" s="29"/>
      <c r="M10" s="33"/>
    </row>
    <row r="11" spans="1:13" ht="6" customHeight="1">
      <c r="B11" s="34"/>
      <c r="D11" s="29"/>
      <c r="E11" s="33"/>
      <c r="F11" s="29"/>
      <c r="G11" s="33"/>
      <c r="H11" s="26"/>
      <c r="K11" s="29"/>
      <c r="M11" s="33"/>
    </row>
    <row r="12" spans="1:13">
      <c r="B12" s="35" t="s">
        <v>10</v>
      </c>
      <c r="C12" s="27"/>
      <c r="D12" s="27" t="str">
        <f>IF('Uträkningar mm'!B4&gt;4,'Uträkningar mm'!B5,"Antal nätter")</f>
        <v>Antal nätter</v>
      </c>
      <c r="E12" s="23"/>
      <c r="F12" s="33"/>
      <c r="H12" s="29"/>
      <c r="J12" s="33"/>
      <c r="M12" s="33"/>
    </row>
    <row r="13" spans="1:13" ht="6" customHeight="1">
      <c r="B13" s="34"/>
      <c r="F13" s="33"/>
      <c r="H13" s="29"/>
      <c r="J13" s="33"/>
      <c r="M13" s="33"/>
    </row>
    <row r="14" spans="1:13">
      <c r="B14" s="36" t="s">
        <v>11</v>
      </c>
      <c r="C14" s="27"/>
      <c r="D14" s="37" t="s">
        <v>12</v>
      </c>
      <c r="E14" s="24"/>
      <c r="F14" s="67" t="s">
        <v>13</v>
      </c>
      <c r="G14" s="65"/>
      <c r="H14" s="29"/>
      <c r="J14" s="33"/>
      <c r="M14" s="33"/>
    </row>
    <row r="15" spans="1:13" ht="16.5" customHeight="1">
      <c r="B15" s="26"/>
      <c r="D15" s="29"/>
      <c r="F15" s="33"/>
      <c r="H15" s="29"/>
      <c r="J15" s="33"/>
      <c r="M15" s="33"/>
    </row>
    <row r="16" spans="1:13" ht="14.15" customHeight="1">
      <c r="B16" s="26"/>
      <c r="D16" s="38" t="s">
        <v>14</v>
      </c>
      <c r="E16" s="39"/>
      <c r="G16" s="29"/>
      <c r="H16" s="26"/>
      <c r="I16" s="33"/>
      <c r="L16" s="33"/>
    </row>
    <row r="17" spans="2:8" ht="14.15" hidden="1" customHeight="1">
      <c r="B17" s="76" t="str">
        <f>IF(D10&gt;0,CONCATENATE(DAY(D10),"/",MONTH(D10)),"Dag 1")</f>
        <v>Dag 1</v>
      </c>
      <c r="C17" s="40"/>
      <c r="D17" s="79" t="str">
        <f>IF('Uträkningar mm'!P8=0," ",'Uträkningar mm'!P8)</f>
        <v xml:space="preserve"> </v>
      </c>
      <c r="E17" s="80"/>
      <c r="F17" s="40"/>
      <c r="H17" s="26"/>
    </row>
    <row r="18" spans="2:8" ht="14.15" customHeight="1">
      <c r="B18" s="77"/>
      <c r="C18" s="56"/>
      <c r="D18" s="81" t="str">
        <f>IF(D17=" "," ",IF('Uträkningar mm'!D17=TRUE,(-1*'Uträkningar mm'!E17)," "))</f>
        <v xml:space="preserve"> </v>
      </c>
      <c r="E18" s="81"/>
      <c r="F18" s="55"/>
      <c r="H18" s="26"/>
    </row>
    <row r="19" spans="2:8" ht="16.5" customHeight="1">
      <c r="B19" s="78"/>
      <c r="C19" s="57" t="s">
        <v>15</v>
      </c>
      <c r="D19" s="87" t="str">
        <f>IF((SUM(D17:D18))=0," ",SUM(D17-'Uträkningar mm'!$E$18))</f>
        <v xml:space="preserve"> </v>
      </c>
      <c r="E19" s="87"/>
      <c r="H19" s="26"/>
    </row>
    <row r="20" spans="2:8" ht="6" customHeight="1">
      <c r="B20" s="42"/>
      <c r="H20" s="26"/>
    </row>
    <row r="21" spans="2:8" ht="14.15" hidden="1" customHeight="1">
      <c r="B21" s="76" t="str">
        <f>IF(F10&gt;D10,CONCATENATE(DAY('Uträkningar mm'!L23),"/",MONTH('Uträkningar mm'!L23)),"Dag 2")</f>
        <v>Dag 2</v>
      </c>
      <c r="C21" s="40"/>
      <c r="D21" s="79" t="str">
        <f>IF(('Uträkningar mm'!B4)=1,'Uträkningar mm'!H9,IF(('Uträkningar mm'!B4)=0," ",IF(('Uträkningar mm'!B4)&gt;1,'Uträkningar mm'!H11," ")))</f>
        <v xml:space="preserve"> </v>
      </c>
      <c r="E21" s="88"/>
      <c r="F21" s="59"/>
      <c r="H21" s="26"/>
    </row>
    <row r="22" spans="2:8" ht="14.15" customHeight="1">
      <c r="B22" s="77"/>
      <c r="C22" s="56"/>
      <c r="D22" s="81" t="str">
        <f>IF(D21=" "," ",IF('Uträkningar mm'!D20=TRUE,(-1*'Uträkningar mm'!E20)," "))</f>
        <v xml:space="preserve"> </v>
      </c>
      <c r="E22" s="81"/>
      <c r="F22" s="55"/>
      <c r="H22" s="26"/>
    </row>
    <row r="23" spans="2:8" ht="18.75" customHeight="1">
      <c r="B23" s="78"/>
      <c r="C23" s="57" t="s">
        <v>15</v>
      </c>
      <c r="D23" s="87" t="str">
        <f>IF((SUM(D21:D22))=0," ",SUM(D21-'Uträkningar mm'!$E$23))</f>
        <v xml:space="preserve"> </v>
      </c>
      <c r="E23" s="87"/>
      <c r="H23" s="26"/>
    </row>
    <row r="24" spans="2:8" ht="6" customHeight="1">
      <c r="B24" s="42"/>
      <c r="H24" s="26"/>
    </row>
    <row r="25" spans="2:8" ht="14.15" hidden="1" customHeight="1">
      <c r="B25" s="76" t="str">
        <f>IF(F10-D10&gt;1,CONCATENATE(DAY('Uträkningar mm'!L24),"/",MONTH('Uträkningar mm'!L24)),"Dag 3")</f>
        <v>Dag 3</v>
      </c>
      <c r="C25" s="40"/>
      <c r="D25" s="79" t="str">
        <f>IF(('Uträkningar mm'!$B$4)=2,'Uträkningar mm'!$H$9,IF(('Uträkningar mm'!$B$4)&lt;2," ",IF(('Uträkningar mm'!$B$4)&gt;2,'Uträkningar mm'!$H$11," ")))</f>
        <v xml:space="preserve"> </v>
      </c>
      <c r="E25" s="88"/>
      <c r="F25" s="59"/>
      <c r="H25" s="26"/>
    </row>
    <row r="26" spans="2:8" ht="14.15" customHeight="1">
      <c r="B26" s="77"/>
      <c r="C26" s="56"/>
      <c r="D26" s="81" t="str">
        <f>IF(D25=" "," ",IF('Uträkningar mm'!D25=TRUE,(-1*'Uträkningar mm'!E25)," "))</f>
        <v xml:space="preserve"> </v>
      </c>
      <c r="E26" s="81"/>
      <c r="F26" s="55"/>
      <c r="H26" s="26"/>
    </row>
    <row r="27" spans="2:8" ht="18.75" customHeight="1">
      <c r="B27" s="78"/>
      <c r="C27" s="57" t="s">
        <v>15</v>
      </c>
      <c r="D27" s="87" t="str">
        <f>IF((SUM(D25:D26))=0," ",SUM(D25-'Uträkningar mm'!$E$28))</f>
        <v xml:space="preserve"> </v>
      </c>
      <c r="E27" s="87"/>
      <c r="H27" s="26"/>
    </row>
    <row r="28" spans="2:8" ht="6" customHeight="1">
      <c r="B28" s="42"/>
      <c r="H28" s="26"/>
    </row>
    <row r="29" spans="2:8" ht="14.15" hidden="1" customHeight="1">
      <c r="B29" s="76" t="str">
        <f>IF(F10-D10&gt;2,CONCATENATE(DAY('Uträkningar mm'!L25),"/",MONTH('Uträkningar mm'!L25)),"Dag 4")</f>
        <v>Dag 4</v>
      </c>
      <c r="C29" s="40"/>
      <c r="D29" s="79" t="str">
        <f>IF(('Uträkningar mm'!$B$4)=3,'Uträkningar mm'!$H$9,IF(('Uträkningar mm'!$B$4)&lt;3," ",IF(('Uträkningar mm'!$B$4)&gt;3,'Uträkningar mm'!$H$11," ")))</f>
        <v xml:space="preserve"> </v>
      </c>
      <c r="E29" s="88"/>
      <c r="F29" s="59"/>
      <c r="H29" s="26"/>
    </row>
    <row r="30" spans="2:8" ht="14.15" customHeight="1">
      <c r="B30" s="77"/>
      <c r="C30" s="56"/>
      <c r="D30" s="81" t="str">
        <f>IF(D29=" "," ",IF('Uträkningar mm'!D30=TRUE,(-1*'Uträkningar mm'!E30)," "))</f>
        <v xml:space="preserve"> </v>
      </c>
      <c r="E30" s="81"/>
      <c r="F30" s="55"/>
      <c r="H30" s="26"/>
    </row>
    <row r="31" spans="2:8" ht="18" customHeight="1">
      <c r="B31" s="78"/>
      <c r="C31" s="57" t="s">
        <v>15</v>
      </c>
      <c r="D31" s="87" t="str">
        <f>IF((SUM(D29:D30))=0," ",SUM(D29-'Uträkningar mm'!$E$33))</f>
        <v xml:space="preserve"> </v>
      </c>
      <c r="E31" s="87"/>
      <c r="H31" s="26"/>
    </row>
    <row r="32" spans="2:8" ht="6" customHeight="1">
      <c r="B32" s="42"/>
      <c r="C32" s="44"/>
      <c r="H32" s="26"/>
    </row>
    <row r="33" spans="2:8" ht="14.15" hidden="1" customHeight="1">
      <c r="B33" s="76" t="str">
        <f>IF(F10-D10&gt;3,CONCATENATE(DAY('Uträkningar mm'!L26),"/",MONTH('Uträkningar mm'!L26)),"Dag 5")</f>
        <v>Dag 5</v>
      </c>
      <c r="C33" s="40"/>
      <c r="D33" s="43" t="str">
        <f>IF(('Uträkningar mm'!$B$4)=4,'Uträkningar mm'!$H$9,IF(('Uträkningar mm'!$B$4)&lt;4," ",IF(('Uträkningar mm'!$B$4)&gt;4,'Uträkningar mm'!$H$11," ")))</f>
        <v xml:space="preserve"> </v>
      </c>
      <c r="E33" s="58"/>
      <c r="F33" s="59"/>
      <c r="H33" s="26"/>
    </row>
    <row r="34" spans="2:8" ht="14.15" customHeight="1">
      <c r="B34" s="77"/>
      <c r="C34" s="81" t="str">
        <f>IF(D33=" "," ",IF('Uträkningar mm'!D35=TRUE,(-1*'Uträkningar mm'!E35)," "))</f>
        <v xml:space="preserve"> </v>
      </c>
      <c r="D34" s="81"/>
      <c r="E34" s="81"/>
      <c r="F34" s="55"/>
      <c r="H34" s="26"/>
    </row>
    <row r="35" spans="2:8" ht="19.5" customHeight="1">
      <c r="B35" s="78"/>
      <c r="C35" s="57" t="s">
        <v>15</v>
      </c>
      <c r="D35" s="87" t="str">
        <f>IF((SUM(D33:D34))=0," ",SUM(D33-'Uträkningar mm'!$E$38))</f>
        <v xml:space="preserve"> </v>
      </c>
      <c r="E35" s="87"/>
      <c r="H35" s="26"/>
    </row>
    <row r="36" spans="2:8" ht="6" customHeight="1">
      <c r="B36" s="45"/>
      <c r="H36" s="26"/>
    </row>
    <row r="37" spans="2:8" ht="14.15" customHeight="1">
      <c r="B37" s="106" t="s">
        <v>16</v>
      </c>
      <c r="C37" s="27" t="s">
        <v>17</v>
      </c>
      <c r="D37" s="41" t="str">
        <f>IF(('Uträkningar mm'!L13)=0," ",'Uträkningar mm'!L13)</f>
        <v xml:space="preserve"> </v>
      </c>
      <c r="E37" s="41" t="str">
        <f>IF(('Uträkningar mm'!M13)=0," ",'Uträkningar mm'!M13)</f>
        <v xml:space="preserve"> </v>
      </c>
      <c r="H37" s="26"/>
    </row>
    <row r="38" spans="2:8" ht="14.15" customHeight="1">
      <c r="B38" s="107"/>
      <c r="C38" s="36" t="s">
        <v>18</v>
      </c>
      <c r="D38" s="41" t="str">
        <f>IF(E12=0," ",E12*'Skatteregler mm'!D17)</f>
        <v xml:space="preserve"> </v>
      </c>
      <c r="E38" s="27"/>
      <c r="H38" s="26"/>
    </row>
    <row r="39" spans="2:8" ht="6" customHeight="1">
      <c r="B39" s="42"/>
      <c r="H39" s="26"/>
    </row>
    <row r="40" spans="2:8" ht="14.15" customHeight="1">
      <c r="B40" s="76" t="s">
        <v>19</v>
      </c>
      <c r="C40" s="46" t="str">
        <f>F14</f>
        <v>Egen bil</v>
      </c>
      <c r="D40" s="47" t="str">
        <f>IF(E14=0," ",('Uträkningar mm'!M19)&amp;" kr/km")</f>
        <v xml:space="preserve"> </v>
      </c>
      <c r="E40" s="47" t="str">
        <f>IF(E14=0," ",('Uträkningar mm'!N19)&amp;" kr/km")</f>
        <v xml:space="preserve"> </v>
      </c>
      <c r="H40" s="26"/>
    </row>
    <row r="41" spans="2:8" ht="14.15" customHeight="1">
      <c r="B41" s="78"/>
      <c r="C41" s="27" t="s">
        <v>11</v>
      </c>
      <c r="D41" s="41" t="str">
        <f>IF(E14=0," ",'Uträkningar mm'!M20)</f>
        <v xml:space="preserve"> </v>
      </c>
      <c r="E41" s="41" t="str">
        <f>IF(E14=0," ",'Uträkningar mm'!N20)</f>
        <v xml:space="preserve"> </v>
      </c>
      <c r="H41" s="26"/>
    </row>
    <row r="42" spans="2:8" ht="6" customHeight="1">
      <c r="B42" s="26"/>
      <c r="H42" s="26"/>
    </row>
    <row r="43" spans="2:8" ht="14.15" customHeight="1">
      <c r="B43" s="76" t="s">
        <v>20</v>
      </c>
      <c r="C43" s="63">
        <v>1</v>
      </c>
      <c r="D43" s="48"/>
      <c r="F43" s="89" t="s">
        <v>21</v>
      </c>
      <c r="G43" s="89"/>
      <c r="H43" s="26"/>
    </row>
    <row r="44" spans="2:8" ht="14.15" customHeight="1">
      <c r="B44" s="77"/>
      <c r="C44" s="63">
        <v>2</v>
      </c>
      <c r="D44" s="48"/>
      <c r="H44" s="26"/>
    </row>
    <row r="45" spans="2:8" ht="14.15" customHeight="1">
      <c r="B45" s="78"/>
      <c r="C45" s="63">
        <v>3</v>
      </c>
      <c r="D45" s="48"/>
      <c r="F45" s="89"/>
      <c r="G45" s="89"/>
      <c r="H45" s="26"/>
    </row>
    <row r="46" spans="2:8" ht="6.75" customHeight="1">
      <c r="B46" s="92"/>
      <c r="C46" s="92"/>
      <c r="D46" s="66"/>
      <c r="E46" s="49"/>
      <c r="H46" s="26"/>
    </row>
    <row r="47" spans="2:8" ht="12.75" customHeight="1" thickBot="1">
      <c r="B47" s="25"/>
      <c r="C47" s="25"/>
      <c r="D47" s="64" t="s">
        <v>22</v>
      </c>
      <c r="E47" s="50"/>
      <c r="F47" s="50" t="s">
        <v>23</v>
      </c>
      <c r="H47" s="26"/>
    </row>
    <row r="48" spans="2:8" ht="16.5" customHeight="1" thickBot="1">
      <c r="B48" s="90" t="s">
        <v>24</v>
      </c>
      <c r="C48" s="91"/>
      <c r="D48" s="51" t="str">
        <f>IF((SUM(D38:D45)+'Uträkningar mm'!L13-D46)=0," ",SUM(D38:D45)+'Uträkningar mm'!L13+'Uträkningar mm'!N20)</f>
        <v xml:space="preserve"> </v>
      </c>
      <c r="E48" s="62" t="str">
        <f>IF('Uträkningar mm'!M13=0," ",'Uträkningar mm'!M13)</f>
        <v xml:space="preserve"> </v>
      </c>
      <c r="F48" s="70" t="str">
        <f>IF('Uträkningar mm'!N20=0," ",'Uträkningar mm'!N20)</f>
        <v xml:space="preserve"> </v>
      </c>
      <c r="H48" s="26"/>
    </row>
    <row r="49" spans="2:8" ht="13.5" customHeight="1">
      <c r="B49" s="26"/>
      <c r="C49" s="44"/>
      <c r="D49" s="52"/>
      <c r="E49" s="52"/>
      <c r="F49" s="52"/>
      <c r="H49" s="26"/>
    </row>
    <row r="50" spans="2:8" ht="14.15" customHeight="1">
      <c r="B50" s="85" t="s">
        <v>25</v>
      </c>
      <c r="C50" s="86"/>
      <c r="D50" s="53"/>
      <c r="H50" s="26"/>
    </row>
    <row r="51" spans="2:8" ht="14.15" customHeight="1">
      <c r="B51" s="68"/>
      <c r="C51" s="68"/>
      <c r="D51" s="69"/>
      <c r="H51" s="26"/>
    </row>
    <row r="52" spans="2:8" ht="14.25" customHeight="1">
      <c r="B52" s="93" t="s">
        <v>26</v>
      </c>
      <c r="C52" s="94"/>
      <c r="D52" s="94"/>
      <c r="E52" s="95"/>
    </row>
    <row r="53" spans="2:8" ht="24.75" customHeight="1">
      <c r="B53" s="96"/>
      <c r="C53" s="97"/>
      <c r="D53" s="97"/>
      <c r="E53" s="98"/>
    </row>
    <row r="54" spans="2:8">
      <c r="B54" s="26"/>
      <c r="H54" s="26"/>
    </row>
    <row r="55" spans="2:8">
      <c r="B55" s="99" t="s">
        <v>27</v>
      </c>
      <c r="C55" s="100"/>
      <c r="D55" s="100"/>
      <c r="E55" s="101"/>
    </row>
    <row r="56" spans="2:8" ht="26.25" customHeight="1">
      <c r="B56" s="102"/>
      <c r="C56" s="103"/>
      <c r="D56" s="103"/>
      <c r="E56" s="104"/>
    </row>
    <row r="60" spans="2:8" hidden="1"/>
    <row r="61" spans="2:8" hidden="1"/>
    <row r="62" spans="2:8" hidden="1"/>
  </sheetData>
  <sheetProtection algorithmName="SHA-512" hashValue="nt19qUJSDSABa/5AI/TPCEvaxaon3T6uo4WBU7WO5af0ZJGuzg810EQlH604SgkM5D+JkY6womDX6+tzMAXEsQ==" saltValue="sgzdNLiw+8aDnjPAl5lTQw==" spinCount="100000" sheet="1" objects="1" selectLockedCells="1"/>
  <protectedRanges>
    <protectedRange sqref="D3:E5 D6 G3:G5 D10:G10 E12 E14:F14 D43:D46 D50:D51" name="Grå textrutor"/>
  </protectedRanges>
  <dataConsolidate/>
  <mergeCells count="39">
    <mergeCell ref="B52:E52"/>
    <mergeCell ref="B53:E53"/>
    <mergeCell ref="B55:E55"/>
    <mergeCell ref="B56:E56"/>
    <mergeCell ref="D3:G3"/>
    <mergeCell ref="D4:G4"/>
    <mergeCell ref="D5:G5"/>
    <mergeCell ref="B37:B38"/>
    <mergeCell ref="B40:B41"/>
    <mergeCell ref="D21:E21"/>
    <mergeCell ref="D22:E22"/>
    <mergeCell ref="D30:E30"/>
    <mergeCell ref="D31:E31"/>
    <mergeCell ref="C34:E34"/>
    <mergeCell ref="D35:E35"/>
    <mergeCell ref="D23:E23"/>
    <mergeCell ref="D29:E29"/>
    <mergeCell ref="F45:G45"/>
    <mergeCell ref="B50:C50"/>
    <mergeCell ref="B48:C48"/>
    <mergeCell ref="B46:C46"/>
    <mergeCell ref="B33:B35"/>
    <mergeCell ref="B29:B31"/>
    <mergeCell ref="B43:B45"/>
    <mergeCell ref="F43:G43"/>
    <mergeCell ref="B25:B27"/>
    <mergeCell ref="B17:B19"/>
    <mergeCell ref="D17:E17"/>
    <mergeCell ref="D18:E18"/>
    <mergeCell ref="A1:G1"/>
    <mergeCell ref="B21:B23"/>
    <mergeCell ref="D6:G6"/>
    <mergeCell ref="B3:C3"/>
    <mergeCell ref="B5:C5"/>
    <mergeCell ref="B6:C6"/>
    <mergeCell ref="D19:E19"/>
    <mergeCell ref="D25:E25"/>
    <mergeCell ref="D26:E26"/>
    <mergeCell ref="D27:E27"/>
  </mergeCells>
  <phoneticPr fontId="0" type="noConversion"/>
  <dataValidations count="5">
    <dataValidation type="time" allowBlank="1" showInputMessage="1" showErrorMessage="1" errorTitle="Ange tid" error="Skriv in klockslag enligt tt:mm, exempel 19:30" sqref="G10:G11" xr:uid="{00000000-0002-0000-0000-000000000000}">
      <formula1>0</formula1>
      <formula2>0.999305555555556</formula2>
    </dataValidation>
    <dataValidation type="time" allowBlank="1" showInputMessage="1" showErrorMessage="1" errorTitle="Ange tid" error="Skriv in klockslag enligt tt:mm, exempel 07:30" sqref="E10:E11" xr:uid="{00000000-0002-0000-0000-000001000000}">
      <formula1>0</formula1>
      <formula2>0.999305555555556</formula2>
    </dataValidation>
    <dataValidation type="date" allowBlank="1" showInputMessage="1" showErrorMessage="1" errorTitle="Ange datum" error="Skriv in datum enligt åååå-mm-dd, exempel 1998-12-24" sqref="D10:D11 F10:F11" xr:uid="{00000000-0002-0000-0000-000002000000}">
      <formula1>1</formula1>
      <formula2>55153</formula2>
    </dataValidation>
    <dataValidation type="whole" allowBlank="1" showInputMessage="1" showErrorMessage="1" errorTitle="Ange örestal" error="Ange endast de antal öre som bilersättningen per kilometer ska ökas med._x000a_Uträkning av ersättningne baseras på uppgiften &quot;Antal körda km&quot;" sqref="G14" xr:uid="{00000000-0002-0000-0000-000003000000}">
      <formula1>0</formula1>
      <formula2>100</formula2>
    </dataValidation>
    <dataValidation type="whole" allowBlank="1" showInputMessage="1" showErrorMessage="1" errorTitle="Ange ej negativt värde" error="Ta bort minustecken, Uträkning sker genom att detta värde dras från ovanstående poster." sqref="D46" xr:uid="{00000000-0002-0000-0000-000004000000}">
      <formula1>0</formula1>
      <formula2>100000</formula2>
    </dataValidation>
  </dataValidations>
  <hyperlinks>
    <hyperlink ref="F43:G43" r:id="rId1" display="Länk till personuppgifter" xr:uid="{637C68A3-7AA2-4D78-9DE1-DD568BEA3C8A}"/>
  </hyperlinks>
  <pageMargins left="0.55118110236220474" right="0.47244094488188981" top="0.23622047244094491" bottom="0.23622047244094491" header="0.31496062992125984" footer="0.23622047244094491"/>
  <pageSetup paperSize="9" orientation="portrait" r:id="rId2"/>
  <headerFooter alignWithMargins="0">
    <oddHeader>&amp;R&amp;G</oddHeader>
    <oddFooter>&amp;L&amp;"Calibri,Normal"&amp;8Draftit, version 3.2&amp;R&amp;"-,Normal"&amp;P av &amp;N</oddFooter>
  </headerFooter>
  <drawing r:id="rId3"/>
  <legacyDrawing r:id="rId4"/>
  <legacyDrawingHF r:id="rId5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5000000}">
          <x14:formula1>
            <xm:f>'Skatteregler mm'!$B$49:$B$51</xm:f>
          </x14:formula1>
          <xm:sqref>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2"/>
  <sheetViews>
    <sheetView showGridLines="0" showRowColHeaders="0" zoomScaleNormal="100" workbookViewId="0">
      <selection activeCell="C66" sqref="C66"/>
    </sheetView>
  </sheetViews>
  <sheetFormatPr defaultColWidth="8.81640625" defaultRowHeight="13"/>
  <cols>
    <col min="1" max="1" width="8.81640625" style="5"/>
    <col min="2" max="2" width="19.1796875" style="5" customWidth="1"/>
    <col min="3" max="3" width="12.7265625" style="5" customWidth="1"/>
    <col min="4" max="4" width="18.453125" style="5" customWidth="1"/>
    <col min="5" max="5" width="29.7265625" style="5" customWidth="1"/>
    <col min="6" max="16384" width="8.81640625" style="5"/>
  </cols>
  <sheetData>
    <row r="1" spans="1:5" s="6" customFormat="1" ht="15.5"/>
    <row r="2" spans="1:5" s="6" customFormat="1" ht="18.5">
      <c r="A2" s="16" t="s">
        <v>28</v>
      </c>
    </row>
    <row r="3" spans="1:5" s="6" customFormat="1" ht="15.5">
      <c r="A3" s="6" t="s">
        <v>94</v>
      </c>
    </row>
    <row r="4" spans="1:5" s="6" customFormat="1" ht="15.5">
      <c r="A4" s="6" t="s">
        <v>29</v>
      </c>
    </row>
    <row r="5" spans="1:5" ht="18.5">
      <c r="A5" s="16"/>
      <c r="B5" s="16"/>
    </row>
    <row r="6" spans="1:5" ht="18.5">
      <c r="A6" s="16" t="s">
        <v>14</v>
      </c>
      <c r="B6" s="6"/>
      <c r="C6" s="6"/>
      <c r="E6" s="17"/>
    </row>
    <row r="7" spans="1:5" ht="15.5">
      <c r="A7" s="6"/>
      <c r="B7" s="6" t="s">
        <v>30</v>
      </c>
      <c r="C7" s="6"/>
      <c r="D7" s="18">
        <v>290</v>
      </c>
      <c r="E7" s="18"/>
    </row>
    <row r="8" spans="1:5" ht="15.5">
      <c r="A8" s="6"/>
      <c r="B8" s="6"/>
      <c r="C8" s="6"/>
      <c r="D8" s="18"/>
      <c r="E8" s="18"/>
    </row>
    <row r="9" spans="1:5" ht="15.5">
      <c r="A9" s="6"/>
      <c r="B9" s="6" t="s">
        <v>31</v>
      </c>
      <c r="C9" s="6"/>
      <c r="D9" s="18"/>
      <c r="E9" s="18"/>
    </row>
    <row r="10" spans="1:5" ht="15.5">
      <c r="A10" s="6"/>
      <c r="B10" s="19" t="s">
        <v>32</v>
      </c>
      <c r="C10" s="20">
        <v>0.5</v>
      </c>
      <c r="D10" s="18">
        <v>290</v>
      </c>
      <c r="E10" s="18"/>
    </row>
    <row r="11" spans="1:5" ht="15.5">
      <c r="A11" s="6"/>
      <c r="B11" s="6" t="s">
        <v>33</v>
      </c>
      <c r="C11" s="20">
        <v>0.5</v>
      </c>
      <c r="D11" s="18">
        <v>145</v>
      </c>
      <c r="E11" s="18"/>
    </row>
    <row r="12" spans="1:5" ht="15.5">
      <c r="A12" s="6"/>
      <c r="B12" s="6"/>
      <c r="C12" s="6"/>
      <c r="D12" s="18"/>
      <c r="E12" s="18"/>
    </row>
    <row r="13" spans="1:5" ht="15.5">
      <c r="A13" s="6"/>
      <c r="B13" s="6" t="s">
        <v>34</v>
      </c>
      <c r="C13" s="6"/>
      <c r="D13" s="18"/>
      <c r="E13" s="18"/>
    </row>
    <row r="14" spans="1:5" ht="15.5">
      <c r="A14" s="6"/>
      <c r="B14" s="6" t="s">
        <v>35</v>
      </c>
      <c r="C14" s="20">
        <v>0.79166666666666663</v>
      </c>
      <c r="D14" s="18">
        <v>145</v>
      </c>
      <c r="E14" s="18"/>
    </row>
    <row r="15" spans="1:5" ht="15.5">
      <c r="A15" s="6"/>
      <c r="B15" s="6" t="s">
        <v>36</v>
      </c>
      <c r="C15" s="20">
        <v>0.79166666666666663</v>
      </c>
      <c r="D15" s="18">
        <v>290</v>
      </c>
      <c r="E15" s="18"/>
    </row>
    <row r="16" spans="1:5" ht="15.5">
      <c r="A16" s="6"/>
      <c r="B16" s="6"/>
      <c r="C16" s="6"/>
      <c r="D16" s="18"/>
      <c r="E16" s="18"/>
    </row>
    <row r="17" spans="1:5" ht="15.5">
      <c r="A17" s="6"/>
      <c r="B17" s="6" t="s">
        <v>10</v>
      </c>
      <c r="C17" s="6"/>
      <c r="D17" s="18">
        <v>145</v>
      </c>
      <c r="E17" s="18"/>
    </row>
    <row r="18" spans="1:5">
      <c r="D18" s="21"/>
      <c r="E18" s="21"/>
    </row>
    <row r="19" spans="1:5">
      <c r="D19" s="21"/>
      <c r="E19" s="21"/>
    </row>
    <row r="20" spans="1:5" ht="18.5" hidden="1">
      <c r="A20" s="16" t="s">
        <v>37</v>
      </c>
      <c r="B20" s="16"/>
      <c r="D20" s="21"/>
      <c r="E20" s="21"/>
    </row>
    <row r="21" spans="1:5" ht="15.5" hidden="1">
      <c r="A21" s="6"/>
      <c r="B21" s="6"/>
      <c r="C21" s="6"/>
      <c r="D21" s="18"/>
      <c r="E21" s="18"/>
    </row>
    <row r="22" spans="1:5" ht="15.5" hidden="1">
      <c r="A22" s="6"/>
      <c r="B22" s="6" t="s">
        <v>38</v>
      </c>
      <c r="C22" s="6"/>
      <c r="D22" s="18"/>
      <c r="E22" s="18"/>
    </row>
    <row r="23" spans="1:5" ht="15.5" hidden="1">
      <c r="A23" s="6"/>
      <c r="B23" s="6" t="s">
        <v>39</v>
      </c>
      <c r="C23" s="6"/>
      <c r="D23" s="18"/>
      <c r="E23" s="18"/>
    </row>
    <row r="24" spans="1:5" ht="15.5">
      <c r="A24" s="6"/>
      <c r="B24" s="6"/>
      <c r="C24" s="6"/>
      <c r="D24" s="18"/>
      <c r="E24" s="18"/>
    </row>
    <row r="25" spans="1:5">
      <c r="D25" s="21"/>
      <c r="E25" s="21"/>
    </row>
    <row r="26" spans="1:5" ht="18.5" hidden="1">
      <c r="A26" s="16" t="s">
        <v>40</v>
      </c>
      <c r="B26" s="16"/>
      <c r="D26" s="21"/>
      <c r="E26" s="21"/>
    </row>
    <row r="27" spans="1:5" hidden="1">
      <c r="D27" s="21"/>
      <c r="E27" s="21"/>
    </row>
    <row r="28" spans="1:5" ht="15.5" hidden="1">
      <c r="A28" s="6" t="s">
        <v>41</v>
      </c>
      <c r="B28" s="6"/>
      <c r="C28" s="6"/>
      <c r="D28" s="18"/>
      <c r="E28" s="18"/>
    </row>
    <row r="29" spans="1:5" ht="15.5" hidden="1">
      <c r="A29" s="6"/>
      <c r="B29" s="6" t="s">
        <v>42</v>
      </c>
      <c r="C29" s="6"/>
      <c r="D29" s="18">
        <v>207</v>
      </c>
      <c r="E29" s="18">
        <v>207</v>
      </c>
    </row>
    <row r="30" spans="1:5" ht="15.5" hidden="1">
      <c r="A30" s="6"/>
      <c r="B30" s="6" t="s">
        <v>43</v>
      </c>
      <c r="C30" s="6"/>
      <c r="D30" s="18">
        <v>161</v>
      </c>
      <c r="E30" s="18">
        <v>161</v>
      </c>
    </row>
    <row r="31" spans="1:5" ht="15.5" hidden="1">
      <c r="A31" s="6"/>
      <c r="B31" s="6" t="s">
        <v>44</v>
      </c>
      <c r="C31" s="6"/>
      <c r="D31" s="18">
        <v>81</v>
      </c>
      <c r="E31" s="18">
        <v>81</v>
      </c>
    </row>
    <row r="32" spans="1:5" ht="15.5" hidden="1">
      <c r="A32" s="6"/>
      <c r="B32" s="6" t="s">
        <v>45</v>
      </c>
      <c r="C32" s="6"/>
      <c r="D32" s="18">
        <v>46</v>
      </c>
      <c r="E32" s="18">
        <v>46</v>
      </c>
    </row>
    <row r="33" spans="1:5" ht="15.5" hidden="1">
      <c r="A33" s="6"/>
      <c r="B33" s="6"/>
      <c r="C33" s="6"/>
      <c r="D33" s="18"/>
      <c r="E33" s="18"/>
    </row>
    <row r="34" spans="1:5" ht="15.5" hidden="1">
      <c r="A34" s="6" t="s">
        <v>46</v>
      </c>
      <c r="B34" s="6"/>
      <c r="C34" s="6"/>
      <c r="D34" s="18"/>
      <c r="E34" s="18"/>
    </row>
    <row r="35" spans="1:5" ht="15.5" hidden="1">
      <c r="A35" s="6"/>
      <c r="B35" s="6" t="s">
        <v>42</v>
      </c>
      <c r="C35" s="6"/>
      <c r="D35" s="18">
        <v>104</v>
      </c>
      <c r="E35" s="18">
        <v>104</v>
      </c>
    </row>
    <row r="36" spans="1:5" ht="15.5" hidden="1">
      <c r="A36" s="6"/>
      <c r="B36" s="6" t="s">
        <v>43</v>
      </c>
      <c r="C36" s="6"/>
      <c r="D36" s="18">
        <v>81</v>
      </c>
      <c r="E36" s="18">
        <v>81</v>
      </c>
    </row>
    <row r="37" spans="1:5" ht="15.5" hidden="1">
      <c r="A37" s="6"/>
      <c r="B37" s="6" t="s">
        <v>44</v>
      </c>
      <c r="C37" s="6"/>
      <c r="D37" s="18">
        <v>40</v>
      </c>
      <c r="E37" s="18">
        <v>40</v>
      </c>
    </row>
    <row r="38" spans="1:5" ht="15.5" hidden="1">
      <c r="A38" s="6"/>
      <c r="B38" s="6" t="s">
        <v>45</v>
      </c>
      <c r="C38" s="6"/>
      <c r="D38" s="18">
        <v>23</v>
      </c>
      <c r="E38" s="18">
        <v>23</v>
      </c>
    </row>
    <row r="39" spans="1:5" hidden="1">
      <c r="D39" s="21"/>
      <c r="E39" s="21"/>
    </row>
    <row r="40" spans="1:5" ht="15.5" hidden="1">
      <c r="A40" s="6" t="s">
        <v>47</v>
      </c>
      <c r="B40" s="17"/>
      <c r="C40" s="6"/>
      <c r="D40" s="18"/>
      <c r="E40" s="18"/>
    </row>
    <row r="41" spans="1:5" ht="15.5" hidden="1">
      <c r="A41" s="6"/>
      <c r="B41" s="6" t="s">
        <v>45</v>
      </c>
      <c r="C41" s="6"/>
      <c r="D41" s="18"/>
      <c r="E41" s="18"/>
    </row>
    <row r="42" spans="1:5" ht="15.5" hidden="1">
      <c r="A42" s="6"/>
      <c r="B42" s="6" t="s">
        <v>48</v>
      </c>
      <c r="C42" s="6"/>
      <c r="D42" s="18"/>
      <c r="E42" s="18"/>
    </row>
    <row r="43" spans="1:5" ht="15.5" hidden="1">
      <c r="A43" s="6"/>
      <c r="B43" s="6" t="s">
        <v>49</v>
      </c>
      <c r="C43" s="6"/>
      <c r="D43" s="18"/>
      <c r="E43" s="18"/>
    </row>
    <row r="44" spans="1:5" ht="15.5" hidden="1">
      <c r="A44" s="6"/>
      <c r="B44" s="6" t="s">
        <v>50</v>
      </c>
      <c r="C44" s="6"/>
      <c r="D44" s="18"/>
      <c r="E44" s="18"/>
    </row>
    <row r="45" spans="1:5" hidden="1">
      <c r="D45" s="21"/>
      <c r="E45" s="21"/>
    </row>
    <row r="46" spans="1:5">
      <c r="D46" s="21"/>
      <c r="E46" s="21"/>
    </row>
    <row r="47" spans="1:5" ht="18.5">
      <c r="A47" s="16" t="s">
        <v>51</v>
      </c>
      <c r="D47" s="26" t="s">
        <v>52</v>
      </c>
      <c r="E47" s="72" t="s">
        <v>53</v>
      </c>
    </row>
    <row r="48" spans="1:5" ht="15.5">
      <c r="A48" s="6"/>
      <c r="B48" s="6"/>
      <c r="C48" s="6" t="s">
        <v>54</v>
      </c>
      <c r="D48" s="73" t="s">
        <v>55</v>
      </c>
      <c r="E48" s="74" t="s">
        <v>55</v>
      </c>
    </row>
    <row r="49" spans="1:5" ht="15.5">
      <c r="A49" s="6"/>
      <c r="B49" s="6" t="s">
        <v>13</v>
      </c>
      <c r="C49" s="18">
        <v>2.5</v>
      </c>
      <c r="D49" s="18">
        <v>2.5</v>
      </c>
      <c r="E49" s="71"/>
    </row>
    <row r="50" spans="1:5" ht="15.5" hidden="1">
      <c r="A50" s="6"/>
      <c r="B50" s="6" t="s">
        <v>56</v>
      </c>
      <c r="C50" s="18">
        <f>D50+E50</f>
        <v>0.95</v>
      </c>
      <c r="D50" s="18">
        <v>0.95</v>
      </c>
      <c r="E50" s="71">
        <v>0</v>
      </c>
    </row>
    <row r="51" spans="1:5" ht="15.5" hidden="1">
      <c r="A51" s="6"/>
      <c r="B51" s="6" t="s">
        <v>57</v>
      </c>
      <c r="C51" s="18">
        <f>D51+E51</f>
        <v>0.65</v>
      </c>
      <c r="D51" s="18">
        <v>0.65</v>
      </c>
      <c r="E51" s="71">
        <v>0</v>
      </c>
    </row>
    <row r="52" spans="1:5" ht="15.5">
      <c r="A52" s="6"/>
      <c r="B52" s="6"/>
      <c r="C52" s="6"/>
      <c r="D52" s="18"/>
      <c r="E52" s="18"/>
    </row>
    <row r="53" spans="1:5" ht="15.5">
      <c r="E53" s="18"/>
    </row>
    <row r="54" spans="1:5" ht="18.5" hidden="1">
      <c r="A54" s="16" t="s">
        <v>58</v>
      </c>
      <c r="E54" s="6"/>
    </row>
    <row r="55" spans="1:5" ht="15.5" hidden="1">
      <c r="B55" s="6"/>
      <c r="C55" s="6"/>
      <c r="D55" s="6"/>
    </row>
    <row r="56" spans="1:5" ht="15.5" hidden="1">
      <c r="B56" s="6" t="s">
        <v>59</v>
      </c>
      <c r="C56" s="6"/>
      <c r="D56" s="22">
        <v>47</v>
      </c>
    </row>
    <row r="57" spans="1:5" ht="15.5" hidden="1">
      <c r="B57" s="6" t="s">
        <v>60</v>
      </c>
      <c r="C57" s="6"/>
      <c r="D57" s="22">
        <v>94</v>
      </c>
    </row>
    <row r="58" spans="1:5" ht="15.5" hidden="1">
      <c r="B58" s="6" t="s">
        <v>61</v>
      </c>
      <c r="C58" s="6"/>
      <c r="D58" s="22">
        <v>94</v>
      </c>
      <c r="E58" s="6"/>
    </row>
    <row r="59" spans="1:5" ht="15.5" hidden="1">
      <c r="B59" s="6" t="s">
        <v>62</v>
      </c>
      <c r="C59" s="6"/>
      <c r="D59" s="22">
        <v>235</v>
      </c>
      <c r="E59" s="22"/>
    </row>
    <row r="60" spans="1:5" ht="15.5" hidden="1">
      <c r="E60" s="22"/>
    </row>
    <row r="61" spans="1:5" ht="15.5">
      <c r="E61" s="22"/>
    </row>
    <row r="62" spans="1:5" ht="15.5">
      <c r="E62" s="22"/>
    </row>
  </sheetData>
  <sheetProtection algorithmName="SHA-512" hashValue="8B0RKWAeqe1nGS8dOwroOBSAAjr0aw5r0R71YDUXE+Ovcyx3sqYrmrOgMVaiiTZ4QoyB6hGt3ASwJezFQnZjVA==" saltValue="ne6kBGKQsKm5DMitBm3WLg==" spinCount="100000" sheet="1" objects="1" scenarios="1"/>
  <protectedRanges>
    <protectedRange algorithmName="SHA-512" hashValue="z3yHu9Y/VjHpyM6gmu3Cj3zkRDues2VGUvCb0w/ieo/2G3zWm1ZP5TUZe6hs4XoxDGTuTY81VR97l1zyYLIQGg==" saltValue="FnlvIrHFfpJXER18eS/VRw==" spinCount="100000" sqref="E49:E51" name="Skattepliktig milersättning"/>
  </protectedRange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50"/>
  <sheetViews>
    <sheetView topLeftCell="B1" workbookViewId="0">
      <selection activeCell="M41" sqref="M41"/>
    </sheetView>
  </sheetViews>
  <sheetFormatPr defaultColWidth="8.81640625" defaultRowHeight="12.5"/>
  <cols>
    <col min="1" max="1" width="8.81640625" customWidth="1"/>
    <col min="2" max="2" width="10.1796875" customWidth="1"/>
    <col min="3" max="3" width="9.1796875" customWidth="1"/>
    <col min="4" max="4" width="9.453125" customWidth="1"/>
    <col min="5" max="11" width="9.1796875" customWidth="1"/>
    <col min="12" max="12" width="14.453125" customWidth="1"/>
    <col min="13" max="13" width="12.81640625" customWidth="1"/>
    <col min="14" max="14" width="9.1796875" customWidth="1"/>
    <col min="15" max="15" width="15.7265625" customWidth="1"/>
    <col min="16" max="21" width="9.1796875" customWidth="1"/>
  </cols>
  <sheetData>
    <row r="1" spans="2:22">
      <c r="V1" t="s">
        <v>63</v>
      </c>
    </row>
    <row r="2" spans="2:22">
      <c r="V2" t="s">
        <v>64</v>
      </c>
    </row>
    <row r="3" spans="2:22">
      <c r="B3" t="s">
        <v>65</v>
      </c>
      <c r="D3" t="s">
        <v>66</v>
      </c>
    </row>
    <row r="4" spans="2:22">
      <c r="B4">
        <f>'Reseräkning (sektion)'!F10-'Reseräkning (sektion)'!D10</f>
        <v>0</v>
      </c>
      <c r="D4" s="1">
        <f>('Reseräkning (sektion)'!G10-'Reseräkning (sektion)'!E10)*24</f>
        <v>0</v>
      </c>
      <c r="V4" t="s">
        <v>67</v>
      </c>
    </row>
    <row r="5" spans="2:22" ht="13">
      <c r="B5" s="2" t="s">
        <v>68</v>
      </c>
      <c r="M5" s="9"/>
      <c r="O5" s="10" t="s">
        <v>69</v>
      </c>
      <c r="P5" s="11">
        <f>IF('Reseräkning (sektion)'!D10+1='Reseräkning (sektion)'!F10,1,0)</f>
        <v>0</v>
      </c>
    </row>
    <row r="6" spans="2:22">
      <c r="B6" t="s">
        <v>70</v>
      </c>
      <c r="E6" t="s">
        <v>71</v>
      </c>
      <c r="G6" t="s">
        <v>72</v>
      </c>
      <c r="L6" s="9" t="s">
        <v>73</v>
      </c>
      <c r="O6" s="12" t="s">
        <v>74</v>
      </c>
      <c r="P6" s="13">
        <f>IF('Uträkningar mm'!D12&lt;0.25,1,0)</f>
        <v>1</v>
      </c>
      <c r="V6" t="s">
        <v>75</v>
      </c>
    </row>
    <row r="7" spans="2:22">
      <c r="D7">
        <f>'Reseräkning (sektion)'!G10-'Reseräkning (sektion)'!E10</f>
        <v>0</v>
      </c>
      <c r="E7">
        <v>0</v>
      </c>
      <c r="G7" t="s">
        <v>76</v>
      </c>
      <c r="H7">
        <f>IF(B4&lt;0," ",E7)</f>
        <v>0</v>
      </c>
      <c r="K7" s="9"/>
      <c r="L7" t="s">
        <v>77</v>
      </c>
      <c r="M7" s="9" t="s">
        <v>58</v>
      </c>
      <c r="O7" s="12"/>
      <c r="P7" s="13"/>
    </row>
    <row r="8" spans="2:22">
      <c r="G8" t="s">
        <v>78</v>
      </c>
      <c r="H8">
        <f>IF(B4&lt;0," ",E10)</f>
        <v>290</v>
      </c>
      <c r="K8" s="9" t="s">
        <v>79</v>
      </c>
      <c r="L8">
        <f>SUM('Reseräkning (sektion)'!D17:D18)</f>
        <v>0</v>
      </c>
      <c r="M8">
        <f>SUM('Reseräkning (sektion)'!E18:E18)</f>
        <v>0</v>
      </c>
      <c r="O8" s="14" t="s">
        <v>80</v>
      </c>
      <c r="P8" s="15">
        <f>IF('Reseräkning (sektion)'!D10='Reseräkning (sektion)'!F10,0,IF(P5+P6=2,0,'Uträkningar mm'!H8))</f>
        <v>0</v>
      </c>
    </row>
    <row r="9" spans="2:22">
      <c r="H9" t="str">
        <f>IF(B4&lt;0," ",E12)</f>
        <v xml:space="preserve"> </v>
      </c>
      <c r="K9" s="9" t="s">
        <v>81</v>
      </c>
      <c r="L9">
        <f>SUM('Reseräkning (sektion)'!D21:D22)</f>
        <v>0</v>
      </c>
      <c r="M9">
        <f>SUM('Reseräkning (sektion)'!E22:E22)</f>
        <v>0</v>
      </c>
      <c r="V9" s="9" t="s">
        <v>82</v>
      </c>
    </row>
    <row r="10" spans="2:22">
      <c r="B10" t="s">
        <v>31</v>
      </c>
      <c r="D10">
        <f>'Reseräkning (sektion)'!E10</f>
        <v>0</v>
      </c>
      <c r="E10">
        <f>IF($D$10&lt;0.5,'Skatteregler mm'!D10,'Skatteregler mm'!D11)</f>
        <v>290</v>
      </c>
      <c r="G10" t="s">
        <v>83</v>
      </c>
      <c r="H10">
        <f>IF(B4&lt;0," ",E1)</f>
        <v>0</v>
      </c>
      <c r="K10" s="9" t="s">
        <v>84</v>
      </c>
      <c r="L10">
        <f>SUM('Reseräkning (sektion)'!D25:D26)</f>
        <v>0</v>
      </c>
      <c r="M10">
        <f>SUM('Reseräkning (sektion)'!E26:E26)</f>
        <v>0</v>
      </c>
    </row>
    <row r="11" spans="2:22">
      <c r="B11" s="9" t="s">
        <v>85</v>
      </c>
      <c r="E11">
        <f>'Skatteregler mm'!D7</f>
        <v>290</v>
      </c>
      <c r="H11">
        <f>IF(B4&lt;0," ",E11)</f>
        <v>290</v>
      </c>
      <c r="K11" s="9" t="s">
        <v>86</v>
      </c>
      <c r="L11">
        <f>SUM('Reseräkning (sektion)'!D29:D30)</f>
        <v>0</v>
      </c>
      <c r="M11">
        <f>SUM('Reseräkning (sektion)'!E30:E30)</f>
        <v>0</v>
      </c>
    </row>
    <row r="12" spans="2:22">
      <c r="B12" t="s">
        <v>87</v>
      </c>
      <c r="D12">
        <f>'Reseräkning (sektion)'!G10</f>
        <v>0</v>
      </c>
      <c r="E12" t="str">
        <f>IF(D12&lt;0.249999," ",IF(D12&lt;0.791666,'Skatteregler mm'!D14,IF(D12&gt;0.791666,'Skatteregler mm'!D15)))</f>
        <v xml:space="preserve"> </v>
      </c>
      <c r="H12" t="str">
        <f>IF(B4&lt;0," ",E12)</f>
        <v xml:space="preserve"> </v>
      </c>
      <c r="K12" s="9" t="s">
        <v>88</v>
      </c>
      <c r="L12">
        <f>SUM('Reseräkning (sektion)'!D33:D34)</f>
        <v>0</v>
      </c>
      <c r="M12">
        <f>SUM('Reseräkning (sektion)'!E34:E34)</f>
        <v>0</v>
      </c>
    </row>
    <row r="13" spans="2:22">
      <c r="L13">
        <f>SUM(L8:L12)</f>
        <v>0</v>
      </c>
      <c r="M13">
        <f>SUM(M8:M12)</f>
        <v>0</v>
      </c>
    </row>
    <row r="14" spans="2:22">
      <c r="B14" s="9" t="s">
        <v>89</v>
      </c>
      <c r="C14" s="9" t="s">
        <v>90</v>
      </c>
      <c r="E14" t="s">
        <v>91</v>
      </c>
      <c r="F14" t="s">
        <v>76</v>
      </c>
      <c r="G14" t="s">
        <v>58</v>
      </c>
      <c r="L14" s="9"/>
    </row>
    <row r="15" spans="2:22">
      <c r="B15">
        <f>IF('Reseräkning (sektion)'!$D$17='Skatteregler mm'!$D$7,1,10)</f>
        <v>10</v>
      </c>
      <c r="C15">
        <f>IF(D15,1,0)</f>
        <v>0</v>
      </c>
      <c r="D15" t="b">
        <v>0</v>
      </c>
      <c r="E15">
        <f>IF('Reseräkning (sektion)'!D17='Skatteregler mm'!D10,'Skatteregler mm'!D32,IF('Reseräkning (sektion)'!D17='Skatteregler mm'!D11,'Skatteregler mm'!D38,0))</f>
        <v>0</v>
      </c>
      <c r="F15">
        <f>'Skatteregler mm'!$E$41</f>
        <v>0</v>
      </c>
      <c r="G15" t="b">
        <v>0</v>
      </c>
      <c r="H15" t="str">
        <f>IF(D15=TRUE,IF(G15=TRUE,'Skatteregler mm'!$D$56," ")," ")</f>
        <v xml:space="preserve"> </v>
      </c>
      <c r="L15" s="9"/>
      <c r="M15" s="9" t="s">
        <v>13</v>
      </c>
    </row>
    <row r="16" spans="2:22">
      <c r="C16">
        <f>IF(D16,2,0)</f>
        <v>0</v>
      </c>
      <c r="D16" t="b">
        <v>0</v>
      </c>
      <c r="E16">
        <f>IF('Reseräkning (sektion)'!D17='Skatteregler mm'!D15,'Skatteregler mm'!D31,IF('Reseräkning (sektion)'!D17='Skatteregler mm'!D14,'Skatteregler mm'!D37,0))</f>
        <v>0</v>
      </c>
      <c r="F16">
        <f>'Skatteregler mm'!$E$42</f>
        <v>0</v>
      </c>
      <c r="G16" t="b">
        <v>0</v>
      </c>
      <c r="H16" t="str">
        <f>IF(D16=TRUE,IF(G16=TRUE,'Skatteregler mm'!$D$57," ")," ")</f>
        <v xml:space="preserve"> </v>
      </c>
      <c r="M16" s="9" t="s">
        <v>56</v>
      </c>
    </row>
    <row r="17" spans="2:14">
      <c r="C17">
        <f>IF(D17,4,0)</f>
        <v>0</v>
      </c>
      <c r="D17" t="b">
        <v>0</v>
      </c>
      <c r="E17">
        <f>IF('Reseräkning (sektion)'!D17='Skatteregler mm'!D15,'Skatteregler mm'!D31,IF('Reseräkning (sektion)'!D17='Skatteregler mm'!D14,'Skatteregler mm'!D37,0))</f>
        <v>0</v>
      </c>
      <c r="F17">
        <f>'Skatteregler mm'!$E$43</f>
        <v>0</v>
      </c>
      <c r="G17" t="b">
        <v>0</v>
      </c>
      <c r="H17" t="str">
        <f>IF(D17=TRUE,IF(G17=TRUE,'Skatteregler mm'!$D$58," ")," ")</f>
        <v xml:space="preserve"> </v>
      </c>
      <c r="L17" s="9"/>
      <c r="M17" s="9" t="s">
        <v>57</v>
      </c>
    </row>
    <row r="18" spans="2:14">
      <c r="B18" s="9"/>
      <c r="C18">
        <f>SUM(C15:C17)</f>
        <v>0</v>
      </c>
      <c r="D18">
        <f>B15*C18</f>
        <v>0</v>
      </c>
      <c r="E18">
        <f>IF(D18=0,0,IF(D18=1,'Skatteregler mm'!$E$32,IF(D18=10,'Skatteregler mm'!$E$38,IF(D18=2,'Skatteregler mm'!$E$31,IF(D18=20,'Skatteregler mm'!$E$37,IF(D18=3,'Skatteregler mm'!$E$31+'Skatteregler mm'!$E$32,IF(D18=30,'Skatteregler mm'!$E$37+'Skatteregler mm'!$E$38,IF(D18=4,'Skatteregler mm'!$E$31,IF(D18=40,'Skatteregler mm'!$E$37,IF(D18=5,'Skatteregler mm'!$E$31+'Skatteregler mm'!$E$32,IF(D18=50,'Skatteregler mm'!$E$37+'Skatteregler mm'!$E$38,IF(D18=6,'Skatteregler mm'!$E$30,IF(D18=60,'Skatteregler mm'!$E$36,IF(D18=7,'Skatteregler mm'!$E$29,IF(D18=70,'Skatteregler mm'!$E$35,0)))))))))))))))</f>
        <v>0</v>
      </c>
      <c r="L18" s="9" t="s">
        <v>19</v>
      </c>
      <c r="M18" s="4" t="str">
        <f>'Reseräkning (sektion)'!F14</f>
        <v>Egen bil</v>
      </c>
      <c r="N18" s="9" t="s">
        <v>92</v>
      </c>
    </row>
    <row r="19" spans="2:14">
      <c r="L19" s="9" t="s">
        <v>11</v>
      </c>
      <c r="M19" s="1">
        <f>IF(M18=M15,'Skatteregler mm'!D49,IF(M18=M16,'Skatteregler mm'!D50,IF('Uträkningar mm'!M18='Uträkningar mm'!M17,'Skatteregler mm'!D51,0)))</f>
        <v>2.5</v>
      </c>
      <c r="N19" s="1">
        <f>IF(M18=M15,'Skatteregler mm'!E49,IF(M18=M16,'Skatteregler mm'!E50,IF('Uträkningar mm'!M18='Uträkningar mm'!M17,'Skatteregler mm'!E51,0)))</f>
        <v>0</v>
      </c>
    </row>
    <row r="20" spans="2:14">
      <c r="B20">
        <f>IF('Reseräkning (sektion)'!$D$21='Skatteregler mm'!$D$7,1,10)</f>
        <v>10</v>
      </c>
      <c r="C20">
        <f>IF(D20,1,0)</f>
        <v>0</v>
      </c>
      <c r="D20" t="b">
        <v>0</v>
      </c>
      <c r="E20">
        <f>IF('Reseräkning (sektion)'!D21='Skatteregler mm'!D10,'Skatteregler mm'!D32,IF('Reseräkning (sektion)'!D21='Skatteregler mm'!D11,'Skatteregler mm'!D38,0))</f>
        <v>0</v>
      </c>
      <c r="F20">
        <f>'Skatteregler mm'!$E$41</f>
        <v>0</v>
      </c>
      <c r="G20" t="b">
        <v>0</v>
      </c>
      <c r="H20" t="str">
        <f>IF(D20=TRUE,IF(G20=TRUE,'Skatteregler mm'!$D$56," ")," ")</f>
        <v xml:space="preserve"> </v>
      </c>
      <c r="L20" s="9" t="s">
        <v>15</v>
      </c>
      <c r="M20">
        <f>M19*'Reseräkning (sektion)'!E14</f>
        <v>0</v>
      </c>
      <c r="N20">
        <f>N19*'Reseräkning (sektion)'!E14</f>
        <v>0</v>
      </c>
    </row>
    <row r="21" spans="2:14">
      <c r="C21">
        <f>IF(D21,2,0)</f>
        <v>0</v>
      </c>
      <c r="D21" t="b">
        <v>0</v>
      </c>
      <c r="E21">
        <f>IF('Reseräkning (sektion)'!D21='Skatteregler mm'!D15,'Skatteregler mm'!D31,IF('Reseräkning (sektion)'!D21='Skatteregler mm'!D14,'Skatteregler mm'!D37,0))</f>
        <v>0</v>
      </c>
      <c r="F21">
        <f>'Skatteregler mm'!$E$42</f>
        <v>0</v>
      </c>
      <c r="G21" t="b">
        <v>0</v>
      </c>
      <c r="H21" t="str">
        <f>IF(D21=TRUE,IF(G21=TRUE,'Skatteregler mm'!$D$57," ")," ")</f>
        <v xml:space="preserve"> </v>
      </c>
      <c r="L21" s="9" t="s">
        <v>93</v>
      </c>
    </row>
    <row r="22" spans="2:14">
      <c r="C22">
        <f>IF(D22,4,0)</f>
        <v>0</v>
      </c>
      <c r="D22" t="b">
        <v>0</v>
      </c>
      <c r="E22">
        <f>IF('Reseräkning (sektion)'!D21='Skatteregler mm'!D15,'Skatteregler mm'!D31,IF('Reseräkning (sektion)'!D21='Skatteregler mm'!D14,'Skatteregler mm'!D37,0))</f>
        <v>0</v>
      </c>
      <c r="F22">
        <f>'Skatteregler mm'!$E$43</f>
        <v>0</v>
      </c>
      <c r="G22" t="b">
        <v>0</v>
      </c>
      <c r="H22" t="str">
        <f>IF(D22=TRUE,IF(G22=TRUE,'Skatteregler mm'!$D$58," ")," ")</f>
        <v xml:space="preserve"> </v>
      </c>
      <c r="L22" s="75">
        <f>'Reseräkning (sektion)'!D10</f>
        <v>0</v>
      </c>
    </row>
    <row r="23" spans="2:14">
      <c r="C23">
        <f>SUM(C20:C22)</f>
        <v>0</v>
      </c>
      <c r="D23">
        <f>B20*C23</f>
        <v>0</v>
      </c>
      <c r="E23">
        <f>IF(D23=0,0,IF(D23=1,'Skatteregler mm'!$E$32,IF(D23=10,'Skatteregler mm'!$E$38,IF(D23=2,'Skatteregler mm'!$E$31,IF(D23=20,'Skatteregler mm'!$E$37,IF(D23=3,'Skatteregler mm'!$E$31+'Skatteregler mm'!$E$32,IF(D23=30,'Skatteregler mm'!$E$37+'Skatteregler mm'!$E$38,IF(D23=4,'Skatteregler mm'!$E$31,IF(D23=40,'Skatteregler mm'!$E$37,IF(D23=5,'Skatteregler mm'!$E$31+'Skatteregler mm'!$E$32,IF(D23=50,'Skatteregler mm'!$E$37+'Skatteregler mm'!$E$38,IF(D23=6,'Skatteregler mm'!$E$30,IF(D23=60,'Skatteregler mm'!$E$36,IF(D23=7,'Skatteregler mm'!$E$29,IF(D23=70,'Skatteregler mm'!$E$35,0)))))))))))))))</f>
        <v>0</v>
      </c>
      <c r="L23" s="75">
        <f>L22+1</f>
        <v>1</v>
      </c>
    </row>
    <row r="24" spans="2:14">
      <c r="L24" s="75">
        <f>L22+2</f>
        <v>2</v>
      </c>
    </row>
    <row r="25" spans="2:14">
      <c r="B25">
        <f>IF('Reseräkning (sektion)'!$D$25='Skatteregler mm'!$D$7,1,10)</f>
        <v>10</v>
      </c>
      <c r="C25">
        <f>IF(D25,1,0)</f>
        <v>0</v>
      </c>
      <c r="D25" t="b">
        <v>0</v>
      </c>
      <c r="E25">
        <f>IF('Reseräkning (sektion)'!D25='Skatteregler mm'!D10,'Skatteregler mm'!D32,IF('Reseräkning (sektion)'!D25='Skatteregler mm'!D11,'Skatteregler mm'!D38,0))</f>
        <v>0</v>
      </c>
      <c r="F25">
        <f>'Skatteregler mm'!$E$41</f>
        <v>0</v>
      </c>
      <c r="G25" t="b">
        <v>0</v>
      </c>
      <c r="H25" t="str">
        <f>IF(D25=TRUE,IF(G25=TRUE,'Skatteregler mm'!$D$56," ")," ")</f>
        <v xml:space="preserve"> </v>
      </c>
      <c r="L25" s="75">
        <f>L22+3</f>
        <v>3</v>
      </c>
    </row>
    <row r="26" spans="2:14">
      <c r="C26">
        <f>IF(D26,2,0)</f>
        <v>0</v>
      </c>
      <c r="D26" t="b">
        <v>0</v>
      </c>
      <c r="E26">
        <f>IF('Reseräkning (sektion)'!D25='Skatteregler mm'!D15,'Skatteregler mm'!D31,IF('Reseräkning (sektion)'!D25='Skatteregler mm'!D14,'Skatteregler mm'!D37,0))</f>
        <v>0</v>
      </c>
      <c r="F26">
        <f>'Skatteregler mm'!$E$42</f>
        <v>0</v>
      </c>
      <c r="G26" t="b">
        <v>0</v>
      </c>
      <c r="H26" t="str">
        <f>IF(D26=TRUE,IF(G26=TRUE,'Skatteregler mm'!$D$57," ")," ")</f>
        <v xml:space="preserve"> </v>
      </c>
      <c r="L26" s="75">
        <f>L22+4</f>
        <v>4</v>
      </c>
    </row>
    <row r="27" spans="2:14">
      <c r="C27">
        <f>IF(D27,4,0)</f>
        <v>0</v>
      </c>
      <c r="D27" t="b">
        <v>0</v>
      </c>
      <c r="E27">
        <f>IF('Reseräkning (sektion)'!D25='Skatteregler mm'!D15,'Skatteregler mm'!D31,IF('Reseräkning (sektion)'!D25='Skatteregler mm'!D14,'Skatteregler mm'!D37,0))</f>
        <v>0</v>
      </c>
      <c r="F27">
        <f>'Skatteregler mm'!$E$43</f>
        <v>0</v>
      </c>
      <c r="G27" t="b">
        <v>0</v>
      </c>
      <c r="H27" t="str">
        <f>IF(D27=TRUE,IF(G27=TRUE,'Skatteregler mm'!$D$58," ")," ")</f>
        <v xml:space="preserve"> </v>
      </c>
      <c r="L27" s="9"/>
    </row>
    <row r="28" spans="2:14" ht="13">
      <c r="C28">
        <f>SUM(C25:C27)</f>
        <v>0</v>
      </c>
      <c r="D28">
        <f>B25*C28</f>
        <v>0</v>
      </c>
      <c r="E28">
        <f>IF(D28=0,0,IF(D28=1,'Skatteregler mm'!$E$32,IF(D28=10,'Skatteregler mm'!$E$38,IF(D28=2,'Skatteregler mm'!$E$31,IF(D28=20,'Skatteregler mm'!$E$37,IF(D28=3,'Skatteregler mm'!$E$31+'Skatteregler mm'!$E$32,IF(D28=30,'Skatteregler mm'!$E$37+'Skatteregler mm'!$E$38,IF(D28=4,'Skatteregler mm'!$E$31,IF(D28=40,'Skatteregler mm'!$E$37,IF(D28=5,'Skatteregler mm'!$E$31+'Skatteregler mm'!$E$32,IF(D28=50,'Skatteregler mm'!$E$37+'Skatteregler mm'!$E$38,IF(D28=6,'Skatteregler mm'!$E$30,IF(D28=60,'Skatteregler mm'!$E$36,IF(D28=7,'Skatteregler mm'!$E$29,IF(D28=70,'Skatteregler mm'!$E$35,0)))))))))))))))</f>
        <v>0</v>
      </c>
      <c r="L28" s="3"/>
    </row>
    <row r="29" spans="2:14">
      <c r="L29" s="9"/>
    </row>
    <row r="30" spans="2:14">
      <c r="B30">
        <f>IF('Reseräkning (sektion)'!$D$29='Skatteregler mm'!$D$7,1,10)</f>
        <v>10</v>
      </c>
      <c r="C30">
        <f>IF(D30,1,0)</f>
        <v>0</v>
      </c>
      <c r="D30" t="b">
        <v>0</v>
      </c>
      <c r="E30">
        <f>IF('Reseräkning (sektion)'!D29='Skatteregler mm'!D10,'Skatteregler mm'!D32,IF('Reseräkning (sektion)'!D29='Skatteregler mm'!D11,'Skatteregler mm'!D38,0))</f>
        <v>0</v>
      </c>
      <c r="F30">
        <f>'Skatteregler mm'!$E$41</f>
        <v>0</v>
      </c>
      <c r="G30" t="b">
        <v>0</v>
      </c>
      <c r="H30" t="str">
        <f>IF(D30=TRUE,IF(G30=TRUE,'Skatteregler mm'!$D$56," ")," ")</f>
        <v xml:space="preserve"> </v>
      </c>
      <c r="L30" s="9"/>
    </row>
    <row r="31" spans="2:14">
      <c r="C31">
        <f>IF(D31,2,0)</f>
        <v>0</v>
      </c>
      <c r="D31" t="b">
        <v>0</v>
      </c>
      <c r="E31">
        <f>IF('Reseräkning (sektion)'!D29='Skatteregler mm'!D15,'Skatteregler mm'!D31,IF('Reseräkning (sektion)'!D29='Skatteregler mm'!D14,'Skatteregler mm'!D37,0))</f>
        <v>0</v>
      </c>
      <c r="F31">
        <f>'Skatteregler mm'!$E$42</f>
        <v>0</v>
      </c>
      <c r="G31" t="b">
        <v>0</v>
      </c>
      <c r="H31" t="str">
        <f>IF(D31=TRUE,IF(G31=TRUE,'Skatteregler mm'!$D$57," ")," ")</f>
        <v xml:space="preserve"> </v>
      </c>
      <c r="L31" s="9"/>
    </row>
    <row r="32" spans="2:14">
      <c r="C32">
        <f>IF(D32,4,0)</f>
        <v>0</v>
      </c>
      <c r="D32" t="b">
        <v>0</v>
      </c>
      <c r="E32">
        <f>IF('Reseräkning (sektion)'!D29='Skatteregler mm'!D15,'Skatteregler mm'!D31,IF('Reseräkning (sektion)'!D29='Skatteregler mm'!D14,'Skatteregler mm'!D37,0))</f>
        <v>0</v>
      </c>
      <c r="F32">
        <f>'Skatteregler mm'!$E$43</f>
        <v>0</v>
      </c>
      <c r="G32" t="b">
        <v>0</v>
      </c>
      <c r="H32" t="str">
        <f>IF(D32=TRUE,IF(G32=TRUE,'Skatteregler mm'!$D$58," ")," ")</f>
        <v xml:space="preserve"> </v>
      </c>
      <c r="L32" s="9"/>
    </row>
    <row r="33" spans="2:13">
      <c r="C33">
        <f>SUM(C30:C32)</f>
        <v>0</v>
      </c>
      <c r="D33">
        <f>B30*C33</f>
        <v>0</v>
      </c>
      <c r="E33">
        <f>IF(D33=0,0,IF(D33=1,'Skatteregler mm'!$E$32,IF(D33=10,'Skatteregler mm'!$E$38,IF(D33=2,'Skatteregler mm'!$E$31,IF(D33=20,'Skatteregler mm'!$E$37,IF(D33=3,'Skatteregler mm'!$E$31+'Skatteregler mm'!$E$32,IF(D33=30,'Skatteregler mm'!$E$37+'Skatteregler mm'!$E$38,IF(D33=4,'Skatteregler mm'!$E$31,IF(D33=40,'Skatteregler mm'!$E$37,IF(D33=5,'Skatteregler mm'!$E$31+'Skatteregler mm'!$E$32,IF(D33=50,'Skatteregler mm'!$E$37+'Skatteregler mm'!$E$38,IF(D33=6,'Skatteregler mm'!$E$30,IF(D33=60,'Skatteregler mm'!$E$36,IF(D33=7,'Skatteregler mm'!$E$29,IF(D33=70,'Skatteregler mm'!$E$35,0)))))))))))))))</f>
        <v>0</v>
      </c>
      <c r="L33" s="9"/>
    </row>
    <row r="35" spans="2:13">
      <c r="B35">
        <f>IF('Reseräkning (sektion)'!$D$33='Skatteregler mm'!$D$7,1,10)</f>
        <v>10</v>
      </c>
      <c r="C35">
        <f>IF(D35,1,0)</f>
        <v>0</v>
      </c>
      <c r="D35" t="b">
        <v>0</v>
      </c>
      <c r="E35">
        <f>IF('Reseräkning (sektion)'!D33='Skatteregler mm'!D10,'Skatteregler mm'!D32,IF('Reseräkning (sektion)'!D33='Skatteregler mm'!D11,'Skatteregler mm'!D38,0))</f>
        <v>0</v>
      </c>
      <c r="F35">
        <f>'Skatteregler mm'!$E$41</f>
        <v>0</v>
      </c>
      <c r="G35" t="b">
        <v>0</v>
      </c>
      <c r="H35" t="str">
        <f>IF(D35=TRUE,IF(G35=TRUE,'Skatteregler mm'!$D$56," ")," ")</f>
        <v xml:space="preserve"> </v>
      </c>
    </row>
    <row r="36" spans="2:13">
      <c r="C36">
        <f>IF(D36,2,0)</f>
        <v>0</v>
      </c>
      <c r="D36" t="b">
        <v>0</v>
      </c>
      <c r="E36">
        <f>IF('Reseräkning (sektion)'!D33='Skatteregler mm'!D15,'Skatteregler mm'!D31,IF('Reseräkning (sektion)'!D33='Skatteregler mm'!D14,'Skatteregler mm'!D37,0))</f>
        <v>0</v>
      </c>
      <c r="F36">
        <f>'Skatteregler mm'!$E$42</f>
        <v>0</v>
      </c>
      <c r="G36" t="b">
        <v>1</v>
      </c>
      <c r="H36" t="str">
        <f>IF(D36=TRUE,IF(G36=TRUE,'Skatteregler mm'!$D$57," ")," ")</f>
        <v xml:space="preserve"> </v>
      </c>
    </row>
    <row r="37" spans="2:13">
      <c r="C37">
        <f>IF(D37,4,0)</f>
        <v>0</v>
      </c>
      <c r="D37" t="b">
        <v>0</v>
      </c>
      <c r="E37">
        <f>IF('Reseräkning (sektion)'!D33='Skatteregler mm'!D15,'Skatteregler mm'!D31,IF('Reseräkning (sektion)'!D33='Skatteregler mm'!D14,'Skatteregler mm'!D37,0))</f>
        <v>0</v>
      </c>
      <c r="F37">
        <f>'Skatteregler mm'!$E$43</f>
        <v>0</v>
      </c>
      <c r="G37" t="b">
        <v>0</v>
      </c>
      <c r="H37" t="str">
        <f>IF(D37=TRUE,IF(G37=TRUE,'Skatteregler mm'!$D$58," ")," ")</f>
        <v xml:space="preserve"> </v>
      </c>
    </row>
    <row r="38" spans="2:13">
      <c r="C38">
        <f>SUM(C35:C37)</f>
        <v>0</v>
      </c>
      <c r="D38">
        <f>B35*C38</f>
        <v>0</v>
      </c>
      <c r="E38">
        <f>IF(D38=0,0,IF(D38=1,'Skatteregler mm'!E52,IF(D38=10,'Skatteregler mm'!E58,IF(D38=2,'Skatteregler mm'!E51,IF(D38=20,'Skatteregler mm'!E57,IF(D38=3,'Skatteregler mm'!E51+'Skatteregler mm'!E52,IF(D38=30,'Skatteregler mm'!E57+'Skatteregler mm'!E58,IF(D38=4,'Skatteregler mm'!E51,IF(D38=40,'Skatteregler mm'!E57,IF(D38=5,'Skatteregler mm'!E51+'Skatteregler mm'!E52,IF(D38=50,'Skatteregler mm'!E57+'Skatteregler mm'!E58,IF(D38=6,'Skatteregler mm'!E50,IF(D38=60,'Skatteregler mm'!E56,IF(D38=7,'Skatteregler mm'!E49,IF(D38=70,'Skatteregler mm'!E55,0)))))))))))))))</f>
        <v>0</v>
      </c>
    </row>
    <row r="41" spans="2:13" ht="15.5">
      <c r="J41" s="6"/>
      <c r="K41" s="6"/>
      <c r="L41" s="18"/>
      <c r="M41" s="18"/>
    </row>
    <row r="42" spans="2:13" ht="15.5">
      <c r="J42" s="6"/>
      <c r="K42" s="6"/>
      <c r="L42" s="18"/>
      <c r="M42" s="18"/>
    </row>
    <row r="43" spans="2:13" ht="15.5">
      <c r="J43" s="6"/>
      <c r="K43" s="6"/>
      <c r="L43" s="18"/>
      <c r="M43" s="18"/>
    </row>
    <row r="44" spans="2:13" ht="15.5">
      <c r="J44" s="6"/>
      <c r="K44" s="6"/>
      <c r="L44" s="18"/>
      <c r="M44" s="18"/>
    </row>
    <row r="45" spans="2:13" ht="15.5">
      <c r="J45" s="6"/>
      <c r="K45" s="6"/>
      <c r="L45" s="18"/>
      <c r="M45" s="18"/>
    </row>
    <row r="46" spans="2:13" ht="15.5">
      <c r="J46" s="6"/>
      <c r="K46" s="6"/>
      <c r="L46" s="18"/>
      <c r="M46" s="18"/>
    </row>
    <row r="47" spans="2:13" ht="15.5">
      <c r="J47" s="6"/>
      <c r="K47" s="6"/>
      <c r="L47" s="18"/>
      <c r="M47" s="18"/>
    </row>
    <row r="48" spans="2:13" ht="15.5">
      <c r="J48" s="6"/>
      <c r="K48" s="6"/>
      <c r="L48" s="18"/>
      <c r="M48" s="18"/>
    </row>
    <row r="49" spans="10:13" ht="15.5">
      <c r="J49" s="6"/>
      <c r="K49" s="6"/>
      <c r="L49" s="18"/>
      <c r="M49" s="18"/>
    </row>
    <row r="50" spans="10:13" ht="15.5">
      <c r="J50" s="6"/>
      <c r="K50" s="6"/>
      <c r="L50" s="18"/>
      <c r="M50" s="18"/>
    </row>
  </sheetData>
  <protectedRanges>
    <protectedRange sqref="G15:G37 D15:D38" name="Måltidsavdrag och kostförmån"/>
  </protectedRanges>
  <phoneticPr fontId="0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3a0ea40-c860-4b8b-bc05-0ad8671abbee" xsi:nil="true"/>
    <lcf76f155ced4ddcb4097134ff3c332f xmlns="364f597b-09f4-43c7-98fa-8d99ac5acc09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E9EC67431EA8E498CE8E34C9F213656" ma:contentTypeVersion="18" ma:contentTypeDescription="Skapa ett nytt dokument." ma:contentTypeScope="" ma:versionID="73c159ba2bdcc6ffcb7a3d363b21d613">
  <xsd:schema xmlns:xsd="http://www.w3.org/2001/XMLSchema" xmlns:xs="http://www.w3.org/2001/XMLSchema" xmlns:p="http://schemas.microsoft.com/office/2006/metadata/properties" xmlns:ns2="364f597b-09f4-43c7-98fa-8d99ac5acc09" xmlns:ns3="a3a0ea40-c860-4b8b-bc05-0ad8671abbee" targetNamespace="http://schemas.microsoft.com/office/2006/metadata/properties" ma:root="true" ma:fieldsID="06acae8ab6269a0df64155078a7197de" ns2:_="" ns3:_="">
    <xsd:import namespace="364f597b-09f4-43c7-98fa-8d99ac5acc09"/>
    <xsd:import namespace="a3a0ea40-c860-4b8b-bc05-0ad8671abbe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4f597b-09f4-43c7-98fa-8d99ac5acc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eringar" ma:readOnly="false" ma:fieldId="{5cf76f15-5ced-4ddc-b409-7134ff3c332f}" ma:taxonomyMulti="true" ma:sspId="3c1abd6f-b52d-4143-aea4-fae01a3b7cd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a0ea40-c860-4b8b-bc05-0ad8671abbe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e25191e-b501-4b2a-a9da-e3b94849d018}" ma:internalName="TaxCatchAll" ma:showField="CatchAllData" ma:web="a3a0ea40-c860-4b8b-bc05-0ad8671abb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305B1D-C0BE-4AFE-B8B5-4F537AE466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098EB0-58F2-484B-AF73-C09260257697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447e963c-544f-45de-8800-42fa2c10b713"/>
    <ds:schemaRef ds:uri="http://purl.org/dc/terms/"/>
    <ds:schemaRef ds:uri="a3a0ea40-c860-4b8b-bc05-0ad8671abbee"/>
    <ds:schemaRef ds:uri="364f597b-09f4-43c7-98fa-8d99ac5acc09"/>
  </ds:schemaRefs>
</ds:datastoreItem>
</file>

<file path=customXml/itemProps3.xml><?xml version="1.0" encoding="utf-8"?>
<ds:datastoreItem xmlns:ds="http://schemas.openxmlformats.org/officeDocument/2006/customXml" ds:itemID="{5C0971BA-A9C5-401D-8400-CA02118E05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4f597b-09f4-43c7-98fa-8d99ac5acc09"/>
    <ds:schemaRef ds:uri="a3a0ea40-c860-4b8b-bc05-0ad8671abbe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Reseräkning (sektion)</vt:lpstr>
      <vt:lpstr>Skatteregler mm</vt:lpstr>
      <vt:lpstr>Uträkningar mm</vt:lpstr>
      <vt:lpstr>'Reseräkning (sektion)'!Utskriftsområde</vt:lpstr>
    </vt:vector>
  </TitlesOfParts>
  <Manager/>
  <Company>draftIT</Company>
  <LinksUpToDate>false</LinksUpToDate>
  <SharedDoc>false</SharedDoc>
  <HyperlinkBase>http://www.draftit.se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Reseräkning 2018</dc:title>
  <dc:subject/>
  <dc:creator>Cajsa</dc:creator>
  <cp:keywords/>
  <dc:description>Reseräkning med traktamete och resducering av kostfömån samt förmån av kost enligt Skatteverket 2008 med tillägg för att resa med tjänstebil ska ersättas korrekt</dc:description>
  <cp:lastModifiedBy>Caroline Eklund</cp:lastModifiedBy>
  <cp:revision/>
  <dcterms:created xsi:type="dcterms:W3CDTF">1998-08-05T14:22:48Z</dcterms:created>
  <dcterms:modified xsi:type="dcterms:W3CDTF">2024-03-04T10:22:06Z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0x010100DE9EC67431EA8E498CE8E34C9F213656</vt:lpwstr>
  </property>
  <property fmtid="{D5CDD505-2E9C-101B-9397-08002B2CF9AE}" pid="3" name="MediaServiceImageTags">
    <vt:lpwstr/>
  </property>
</Properties>
</file>